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ema.draghici\Desktop\ANI\2022\cont executie\"/>
    </mc:Choice>
  </mc:AlternateContent>
  <xr:revisionPtr revIDLastSave="0" documentId="13_ncr:1_{D72EEDE9-8E06-4A64-BDDE-08CA8DC68148}"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1">CHELTUIELI!$A$1:$H$295</definedName>
    <definedName name="_xlnm.Print_Area" localSheetId="0">VENITURI!$A$1:$H$114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1" l="1"/>
  <c r="F71" i="1" l="1"/>
  <c r="H106" i="2" l="1"/>
  <c r="H88" i="2"/>
  <c r="H246" i="2" l="1"/>
  <c r="H244" i="2"/>
  <c r="H236" i="2"/>
  <c r="H217" i="2"/>
  <c r="H211" i="2"/>
  <c r="H193" i="2"/>
  <c r="H187" i="2"/>
  <c r="H140" i="2"/>
  <c r="G108" i="1" l="1"/>
  <c r="G88" i="1"/>
  <c r="G85" i="1"/>
  <c r="G84" i="1"/>
  <c r="G80" i="1"/>
  <c r="G78" i="1"/>
  <c r="G71" i="1"/>
  <c r="G63" i="1"/>
  <c r="G61" i="1"/>
  <c r="G60" i="1"/>
  <c r="G55" i="1"/>
  <c r="G50" i="1"/>
  <c r="G49" i="1"/>
  <c r="G47" i="1"/>
  <c r="G46" i="1"/>
  <c r="G45" i="1"/>
  <c r="G44" i="1"/>
  <c r="G43" i="1"/>
  <c r="G38" i="1"/>
  <c r="G37" i="1"/>
  <c r="G33" i="1"/>
  <c r="G31" i="1"/>
  <c r="G30" i="1"/>
  <c r="G27" i="1"/>
  <c r="G25" i="1"/>
  <c r="G23" i="1"/>
  <c r="G22" i="1"/>
  <c r="G18" i="1"/>
  <c r="G17" i="1"/>
  <c r="H259" i="2" l="1"/>
  <c r="H257" i="2"/>
  <c r="H256" i="2"/>
  <c r="H255" i="2"/>
  <c r="H253" i="2"/>
  <c r="H252" i="2"/>
  <c r="H251" i="2"/>
  <c r="H245" i="2"/>
  <c r="H243" i="2"/>
  <c r="H241" i="2"/>
  <c r="H238" i="2"/>
  <c r="H235" i="2"/>
  <c r="H232" i="2"/>
  <c r="H226" i="2"/>
  <c r="H224" i="2"/>
  <c r="H219" i="2"/>
  <c r="H213" i="2"/>
  <c r="H206" i="2"/>
  <c r="H200" i="2"/>
  <c r="H195" i="2"/>
  <c r="H192" i="2"/>
  <c r="H189" i="2"/>
  <c r="H186" i="2"/>
  <c r="H185" i="2"/>
  <c r="H184" i="2"/>
  <c r="H183" i="2"/>
  <c r="H182" i="2"/>
  <c r="H181" i="2"/>
  <c r="H180" i="2"/>
  <c r="H179" i="2"/>
  <c r="H176" i="2"/>
  <c r="H175" i="2"/>
  <c r="H174" i="2"/>
  <c r="H170" i="2"/>
  <c r="H105" i="2"/>
  <c r="H104" i="2"/>
  <c r="H103" i="2"/>
  <c r="H102" i="2"/>
  <c r="H100" i="2"/>
  <c r="H96" i="2"/>
  <c r="H93" i="2"/>
  <c r="H92" i="2"/>
  <c r="H271" i="2"/>
  <c r="H270" i="2"/>
  <c r="H269" i="2"/>
  <c r="H82" i="2"/>
  <c r="H71" i="2"/>
  <c r="H70" i="2"/>
  <c r="H68" i="2"/>
  <c r="H67" i="2"/>
  <c r="H66" i="2"/>
  <c r="H65" i="2"/>
  <c r="H64" i="2"/>
  <c r="H63" i="2"/>
  <c r="H62" i="2"/>
  <c r="H60" i="2"/>
  <c r="H58" i="2"/>
  <c r="H57" i="2"/>
  <c r="H56" i="2"/>
  <c r="H55" i="2"/>
  <c r="H54" i="2"/>
  <c r="H52" i="2"/>
  <c r="H51" i="2"/>
  <c r="H50" i="2"/>
  <c r="H49" i="2"/>
  <c r="H48" i="2"/>
  <c r="H47" i="2"/>
  <c r="H46" i="2"/>
  <c r="H43" i="2"/>
  <c r="H42" i="2"/>
  <c r="H41" i="2"/>
  <c r="H40" i="2"/>
  <c r="H39" i="2"/>
  <c r="H38" i="2"/>
  <c r="H37" i="2"/>
  <c r="H35" i="2"/>
  <c r="H33" i="2"/>
  <c r="H31" i="2"/>
  <c r="H30" i="2"/>
  <c r="H29" i="2"/>
  <c r="H28" i="2"/>
  <c r="H27" i="2"/>
  <c r="H26" i="2"/>
  <c r="H25" i="2"/>
  <c r="G144" i="2" l="1"/>
  <c r="H144" i="2" s="1"/>
  <c r="G146" i="2"/>
  <c r="H146" i="2" s="1"/>
  <c r="G143" i="2"/>
  <c r="H143" i="2" s="1"/>
  <c r="G149" i="2"/>
  <c r="H149" i="2" s="1"/>
  <c r="G137" i="2"/>
  <c r="H137" i="2" s="1"/>
  <c r="G124" i="2"/>
  <c r="H124" i="2" s="1"/>
  <c r="G130" i="2"/>
  <c r="H130" i="2" s="1"/>
  <c r="G134" i="2"/>
  <c r="H134" i="2" s="1"/>
  <c r="G121" i="2"/>
  <c r="H121" i="2" s="1"/>
  <c r="G119" i="2"/>
  <c r="H119" i="2" s="1"/>
  <c r="G118" i="2"/>
  <c r="H118" i="2" s="1"/>
  <c r="G115" i="2"/>
  <c r="H115" i="2" s="1"/>
  <c r="G109" i="2"/>
  <c r="H109" i="2" s="1"/>
  <c r="G32" i="2" l="1"/>
  <c r="H32" i="2" s="1"/>
  <c r="D143" i="2" l="1"/>
  <c r="D118" i="2"/>
  <c r="H120" i="2" l="1"/>
  <c r="D146" i="2" l="1"/>
  <c r="F143" i="2"/>
  <c r="F118" i="2"/>
  <c r="E143" i="2"/>
  <c r="E118" i="2"/>
  <c r="F16" i="1" l="1"/>
  <c r="E16" i="1"/>
  <c r="D16" i="1"/>
  <c r="G16" i="1" l="1"/>
  <c r="F237" i="2" l="1"/>
  <c r="E237" i="2"/>
  <c r="D237" i="2"/>
  <c r="G237" i="2" l="1"/>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C199" i="2" l="1"/>
  <c r="E199" i="2"/>
  <c r="C223" i="2"/>
  <c r="E223" i="2"/>
  <c r="H199" i="2"/>
  <c r="D199" i="2"/>
  <c r="D223" i="2"/>
  <c r="H223" i="2"/>
  <c r="G199" i="2"/>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s="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s="1"/>
  <c r="D68" i="1"/>
  <c r="E68" i="1"/>
  <c r="F68" i="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D15" i="1" s="1"/>
  <c r="E24" i="1"/>
  <c r="E15" i="1" s="1"/>
  <c r="F24" i="1"/>
  <c r="F15" i="1" s="1"/>
  <c r="G24" i="1"/>
  <c r="G15" i="1" s="1"/>
  <c r="D9" i="1"/>
  <c r="E9" i="1"/>
  <c r="F9" i="1"/>
  <c r="G9" i="1"/>
  <c r="C81" i="1"/>
  <c r="C68" i="1"/>
  <c r="C64" i="1"/>
  <c r="C58" i="1" s="1"/>
  <c r="C56" i="1"/>
  <c r="C54" i="1"/>
  <c r="C29" i="1"/>
  <c r="C28" i="1" s="1"/>
  <c r="C24" i="1"/>
  <c r="C16" i="1"/>
  <c r="C9" i="1"/>
  <c r="F67" i="1" l="1"/>
  <c r="F66" i="1" s="1"/>
  <c r="E67" i="1"/>
  <c r="E66" i="1" s="1"/>
  <c r="D67" i="1"/>
  <c r="D66" i="1" s="1"/>
  <c r="C15" i="1"/>
  <c r="C14" i="1" s="1"/>
  <c r="C53" i="1"/>
  <c r="C52" i="1" s="1"/>
  <c r="C67" i="1"/>
  <c r="C66" i="1" s="1"/>
  <c r="E100" i="1"/>
  <c r="G100" i="1"/>
  <c r="D100" i="1"/>
  <c r="F100" i="1"/>
  <c r="G67" i="1"/>
  <c r="G66" i="1" s="1"/>
  <c r="G58" i="1"/>
  <c r="E52" i="1"/>
  <c r="F52" i="1"/>
  <c r="D52" i="1"/>
  <c r="G53" i="1"/>
  <c r="F14" i="1"/>
  <c r="E14" i="1"/>
  <c r="G14" i="1"/>
  <c r="D14" i="1"/>
  <c r="G52" i="1" l="1"/>
  <c r="G8" i="1" s="1"/>
  <c r="G7" i="1" s="1"/>
  <c r="C8" i="1"/>
  <c r="C7" i="1" s="1"/>
  <c r="F8" i="1"/>
  <c r="F7" i="1" s="1"/>
  <c r="D8" i="1"/>
  <c r="D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H283" i="2" s="1"/>
  <c r="H282" i="2" s="1"/>
  <c r="H281" i="2" s="1"/>
  <c r="D283" i="2"/>
  <c r="D282" i="2" s="1"/>
  <c r="D281" i="2" s="1"/>
  <c r="D285" i="2"/>
  <c r="D284" i="2" s="1"/>
  <c r="H285" i="2"/>
  <c r="H284" i="2" s="1"/>
  <c r="D277" i="2"/>
  <c r="E277" i="2"/>
  <c r="F277" i="2"/>
  <c r="G277" i="2"/>
  <c r="H277" i="2"/>
  <c r="D273" i="2"/>
  <c r="E273" i="2"/>
  <c r="F273" i="2"/>
  <c r="G273" i="2"/>
  <c r="H273" i="2"/>
  <c r="G12" i="2"/>
  <c r="D247" i="2"/>
  <c r="D18" i="2" s="1"/>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E272" i="2" l="1"/>
  <c r="E14" i="2" s="1"/>
  <c r="C283" i="2"/>
  <c r="C282" i="2" s="1"/>
  <c r="C281" i="2" s="1"/>
  <c r="G283" i="2"/>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20" i="2"/>
  <c r="G19" i="2" s="1"/>
  <c r="G22" i="2"/>
  <c r="G21" i="2" s="1"/>
  <c r="G87" i="2"/>
  <c r="F10" i="2"/>
  <c r="F22" i="2"/>
  <c r="F21" i="2" s="1"/>
  <c r="F87" i="2"/>
  <c r="H20" i="2"/>
  <c r="H19" i="2" s="1"/>
  <c r="E20" i="2"/>
  <c r="E19" i="2" s="1"/>
  <c r="G7" i="2" l="1"/>
  <c r="C8" i="2"/>
  <c r="C7" i="2" s="1"/>
  <c r="F20" i="2"/>
  <c r="F19" i="2" s="1"/>
  <c r="F8" i="2"/>
  <c r="F7" i="2" s="1"/>
  <c r="E299" i="2" l="1"/>
  <c r="E301" i="2" s="1"/>
</calcChain>
</file>

<file path=xl/sharedStrings.xml><?xml version="1.0" encoding="utf-8"?>
<sst xmlns="http://schemas.openxmlformats.org/spreadsheetml/2006/main" count="649" uniqueCount="529">
  <si>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</si>
  <si>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</si>
  <si>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</si>
  <si>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</si>
  <si>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</si>
  <si>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</si>
  <si>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</si>
  <si>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</si>
  <si>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</si>
  <si>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</si>
  <si>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</si>
  <si>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</si>
  <si>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</si>
  <si>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</si>
  <si>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</si>
  <si>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</si>
  <si>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</si>
  <si>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</si>
  <si>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</si>
  <si>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</si>
  <si>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</si>
  <si>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</si>
  <si>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</si>
  <si>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</si>
  <si>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</si>
  <si>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</si>
  <si>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</si>
  <si>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</si>
  <si>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</si>
  <si>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</si>
  <si>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</si>
  <si>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</si>
  <si>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</si>
  <si>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</si>
  <si>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</si>
  <si>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</si>
  <si>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</si>
  <si>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</si>
  <si>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</si>
  <si>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</si>
  <si>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</si>
  <si>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</si>
  <si>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</si>
  <si>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</si>
  <si>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</si>
  <si>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</si>
  <si>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</si>
  <si>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</si>
  <si>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</si>
  <si>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</si>
  <si>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</si>
  <si>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</si>
  <si>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</si>
  <si>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</si>
  <si>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</si>
  <si>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</si>
  <si>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</si>
  <si>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</si>
  <si>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</si>
  <si>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</si>
  <si>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</si>
  <si>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</si>
  <si>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</si>
  <si>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</si>
  <si>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</si>
  <si>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</si>
  <si>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</si>
  <si>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</si>
  <si>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</si>
  <si>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</si>
  <si>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</si>
  <si>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</si>
  <si>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</si>
  <si>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</si>
  <si>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</si>
  <si>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</si>
  <si>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</si>
  <si>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</si>
  <si>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</si>
  <si>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</si>
  <si>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</si>
  <si>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</si>
  <si>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</si>
  <si>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</si>
  <si>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</si>
  <si>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</si>
  <si>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</si>
  <si>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</si>
  <si>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</si>
  <si>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</si>
  <si>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</si>
  <si>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</si>
  <si>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</si>
  <si>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</si>
  <si>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</si>
  <si>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</si>
  <si>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</si>
  <si>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</si>
  <si>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</si>
  <si>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</si>
  <si>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</si>
  <si>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</si>
  <si>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</si>
  <si>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</si>
  <si>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</si>
  <si>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</si>
  <si>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</si>
  <si>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</si>
  <si>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</si>
  <si>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</si>
  <si>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</si>
  <si>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</si>
  <si>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</si>
  <si>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</si>
  <si>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</si>
  <si>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</si>
  <si>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</si>
  <si>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</si>
  <si>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</si>
  <si>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</si>
  <si>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</si>
  <si>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</si>
  <si>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</si>
  <si>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</si>
  <si>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</si>
  <si>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</si>
  <si>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</si>
  <si>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</si>
  <si>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</si>
  <si>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</si>
  <si>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</si>
  <si>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</si>
  <si>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</si>
  <si>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</si>
  <si>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</si>
  <si>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</si>
  <si>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</si>
  <si>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</si>
  <si>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</si>
  <si>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</si>
  <si>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</si>
  <si>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</si>
  <si>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</si>
  <si>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</si>
  <si>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</si>
  <si>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</si>
  <si>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</si>
  <si>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</si>
  <si>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</si>
  <si>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</si>
  <si>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</si>
  <si>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</si>
  <si>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</si>
  <si>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</si>
  <si>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</si>
  <si>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</si>
  <si>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</si>
  <si>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</si>
  <si>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</si>
  <si>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</si>
  <si>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</si>
  <si>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</si>
  <si>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</si>
  <si>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</si>
  <si>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</si>
  <si>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</si>
  <si>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</si>
  <si>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</si>
  <si>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</si>
  <si>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</si>
  <si>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</si>
  <si>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</si>
  <si>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</si>
  <si>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</si>
  <si>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</si>
  <si>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</si>
  <si>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</si>
  <si>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</si>
  <si>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</si>
  <si>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</si>
  <si>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</si>
  <si>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</si>
  <si>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</si>
  <si>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</si>
  <si>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</si>
  <si>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</si>
  <si>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</si>
  <si>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</si>
  <si>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</si>
  <si>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</si>
  <si>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</si>
  <si>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</si>
  <si>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</si>
  <si>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</si>
  <si>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</si>
  <si>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</si>
  <si>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</si>
  <si>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</si>
  <si>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</si>
  <si>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</si>
  <si>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</si>
  <si>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</si>
  <si>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</si>
  <si>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</si>
  <si>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</si>
  <si>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</si>
  <si>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</si>
  <si>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</si>
  <si>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</si>
  <si>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</si>
  <si>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</si>
  <si>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</si>
  <si>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</si>
  <si>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</si>
  <si>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</si>
  <si>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</si>
  <si>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</si>
  <si>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</si>
  <si>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</si>
  <si>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</si>
  <si>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</si>
  <si>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</si>
  <si>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</si>
  <si>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</si>
  <si>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</si>
  <si>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</si>
  <si>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</si>
  <si>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</si>
  <si>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</si>
  <si>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</si>
  <si>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</si>
  <si>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</si>
  <si>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</si>
  <si>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</si>
  <si>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</si>
  <si>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</si>
  <si>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</si>
  <si>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</si>
  <si>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</si>
  <si>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</si>
  <si>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</si>
  <si>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</si>
  <si>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</si>
  <si>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</si>
  <si>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</si>
  <si>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</si>
  <si>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</si>
  <si>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</si>
  <si>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</si>
  <si>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</si>
  <si>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</si>
  <si>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</si>
  <si>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</si>
  <si>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</si>
  <si>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</si>
  <si>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</si>
  <si>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</si>
  <si>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</si>
  <si>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</si>
  <si>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</si>
  <si>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</si>
  <si>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</si>
  <si>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</si>
  <si>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</si>
  <si>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</si>
  <si>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</si>
  <si>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</si>
  <si>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</si>
  <si>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</si>
  <si>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</si>
  <si>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</si>
  <si>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</si>
  <si>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</si>
  <si>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</si>
  <si>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</si>
  <si>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</si>
  <si>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</si>
  <si>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</si>
  <si>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</si>
  <si>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</si>
  <si>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</si>
  <si>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</si>
  <si>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</si>
  <si>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</si>
  <si>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</si>
  <si>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</si>
  <si>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</si>
  <si>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</si>
  <si>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</si>
  <si>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</si>
  <si>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</si>
  <si>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</si>
  <si>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</si>
  <si>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</si>
  <si>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</si>
  <si>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</si>
  <si>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</si>
  <si>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</si>
  <si>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</si>
  <si>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</si>
  <si>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</si>
  <si>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</si>
  <si>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</si>
  <si>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</si>
  <si>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</si>
  <si>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</si>
  <si>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</si>
  <si>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</si>
  <si>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</si>
  <si>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</si>
  <si>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</si>
  <si>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</si>
  <si>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</si>
  <si>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</si>
  <si>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</si>
  <si>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</si>
  <si>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</si>
  <si>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</si>
  <si>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</si>
  <si>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</si>
  <si>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</si>
  <si>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</si>
  <si>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</si>
  <si>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</si>
  <si>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</si>
  <si>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</si>
  <si>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</si>
  <si>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</si>
  <si>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</si>
  <si>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</si>
  <si>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</si>
  <si>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</si>
  <si>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</si>
  <si>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</si>
  <si>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</si>
  <si>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</si>
  <si>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</si>
  <si>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</si>
  <si>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</si>
  <si>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</si>
  <si>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</si>
  <si>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</si>
  <si>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</si>
  <si>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</si>
  <si>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</si>
  <si>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</si>
  <si>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</si>
  <si>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</si>
  <si>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</si>
  <si>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</si>
  <si>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</si>
  <si>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</si>
  <si>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</si>
  <si>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</si>
  <si>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</si>
  <si>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</si>
  <si>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</si>
  <si>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</si>
  <si>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</si>
  <si>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</si>
  <si>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</si>
  <si>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</si>
  <si>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</si>
  <si>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</si>
  <si>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</si>
  <si>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</si>
  <si>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</si>
  <si>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</si>
  <si>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</si>
  <si>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</si>
  <si>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</si>
  <si>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</si>
  <si>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</si>
  <si>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</si>
  <si>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</si>
  <si>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</si>
  <si>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</si>
  <si>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</si>
  <si>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</si>
  <si>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</si>
  <si>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</si>
  <si>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</si>
  <si>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</si>
  <si>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</si>
  <si>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</si>
  <si>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</si>
  <si>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</si>
  <si>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</si>
  <si>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</si>
  <si>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</si>
  <si>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</si>
  <si>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</si>
  <si>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</si>
  <si>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</si>
  <si>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</si>
  <si>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</si>
  <si>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</si>
  <si>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</si>
  <si>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</si>
  <si>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</si>
  <si>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</si>
  <si>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</si>
  <si>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</si>
  <si>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</si>
  <si>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</si>
  <si>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</si>
  <si>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</si>
  <si>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</si>
  <si>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</si>
  <si>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</si>
  <si>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</si>
  <si>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</si>
  <si>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</si>
  <si>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</si>
  <si>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</si>
  <si>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</si>
  <si>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</si>
  <si>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</si>
  <si>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</si>
  <si>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</si>
  <si>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</si>
  <si>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</si>
  <si>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</si>
  <si>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</si>
  <si>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</si>
  <si>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</si>
  <si>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</si>
  <si>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</si>
  <si>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</si>
  <si>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</si>
  <si>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</si>
  <si>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</si>
  <si>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</si>
  <si>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</si>
  <si>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</si>
  <si>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</si>
  <si>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</si>
  <si>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</si>
  <si>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</si>
  <si>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</si>
  <si>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</si>
  <si>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</si>
  <si>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</si>
  <si>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</si>
  <si>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</si>
  <si>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</si>
  <si>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</si>
  <si>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</si>
  <si>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</si>
  <si>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</si>
  <si>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</si>
  <si>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</si>
  <si>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</si>
  <si>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</si>
  <si>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</si>
  <si>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</si>
  <si>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</si>
  <si>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</si>
  <si>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</si>
  <si>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</si>
  <si>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</si>
  <si>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</si>
  <si>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</si>
  <si>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</si>
  <si>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</si>
  <si>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</si>
  <si>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</si>
  <si>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</si>
  <si>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</si>
  <si>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</si>
  <si>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</si>
  <si>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</si>
  <si>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</si>
  <si>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</si>
  <si>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</si>
  <si>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</si>
  <si>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</si>
  <si>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</si>
  <si>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</si>
  <si>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</si>
  <si>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</si>
  <si>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</si>
  <si>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</si>
  <si>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</si>
  <si>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</si>
  <si>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</si>
  <si>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</si>
  <si>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</si>
  <si>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</si>
  <si>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</si>
  <si>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</si>
  <si>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</si>
  <si>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</si>
  <si>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</si>
  <si>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</si>
  <si>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</si>
  <si>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</si>
  <si>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</si>
  <si>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</si>
  <si>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</si>
  <si>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</si>
  <si>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</si>
  <si>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</si>
  <si>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</si>
  <si>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</si>
  <si>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</si>
  <si>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</si>
  <si>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</si>
  <si>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</si>
  <si>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</si>
  <si>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</si>
  <si>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</si>
  <si>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</si>
  <si>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</si>
  <si>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</si>
  <si>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</si>
  <si>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</si>
  <si>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</si>
  <si>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DIRECTOR GENERAL</t>
  </si>
  <si>
    <t xml:space="preserve">DAN STOICA </t>
  </si>
  <si>
    <t>DIRECTOR ECONOMIC</t>
  </si>
  <si>
    <t>EC,EMANOELA DRAGHICI</t>
  </si>
  <si>
    <t>INTOCMIT</t>
  </si>
  <si>
    <t>SEF SERVICIU BFC</t>
  </si>
  <si>
    <t>EC.MIHAELA CORINA CHELARU</t>
  </si>
  <si>
    <t>20.05.03.07</t>
  </si>
  <si>
    <t>Contributia de asigurări sociale de sănătate suportată de angajatorul/plătitorul de venit, după caz</t>
  </si>
  <si>
    <t>CONT DE EXECUTIE VENITURI DECEMBRIE 2022</t>
  </si>
  <si>
    <t>CONT DE EXECUTIE CHELTUIELI DECEMBRIE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</si>
</sst>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8"/>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4">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3" applyNumberFormat="1" applyFont="1" applyFill="1" applyBorder="1" applyAlignment="1">
      <alignment horizontal="right" wrapText="1"/>
    </xf>
    <xf numFmtId="4" fontId="17" fillId="0" borderId="3" xfId="0" applyNumberFormat="1" applyFont="1" applyBorder="1" applyAlignment="1">
      <alignment wrapText="1"/>
    </xf>
    <xf numFmtId="4" fontId="8" fillId="0" borderId="4" xfId="0" applyNumberFormat="1" applyFont="1" applyBorder="1" applyAlignment="1">
      <alignment wrapText="1"/>
    </xf>
    <xf numFmtId="4" fontId="3" fillId="2" borderId="1" xfId="0" applyNumberFormat="1" applyFont="1" applyFill="1" applyBorder="1"/>
    <xf numFmtId="4" fontId="6" fillId="2" borderId="0" xfId="0" applyNumberFormat="1" applyFont="1" applyFill="1"/>
    <xf numFmtId="4" fontId="6" fillId="2" borderId="1" xfId="0" applyNumberFormat="1" applyFont="1" applyFill="1" applyBorder="1"/>
    <xf numFmtId="4" fontId="6" fillId="2" borderId="1" xfId="3" applyNumberFormat="1" applyFont="1" applyFill="1" applyBorder="1" applyAlignment="1">
      <alignment horizontal="right" wrapText="1"/>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4" fontId="3" fillId="0" borderId="2" xfId="0" applyNumberFormat="1" applyFont="1" applyBorder="1"/>
    <xf numFmtId="4" fontId="6" fillId="0" borderId="1" xfId="3" applyNumberFormat="1" applyFont="1" applyFill="1" applyBorder="1" applyAlignment="1">
      <alignment horizontal="righ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draghici/Desktop/2023/2022/cont%20executie%20fnuass/MACHETA%20CONT%20EXECUTIE%20CAS%20(00D).xlsx%20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efreshError="1">
        <row r="7">
          <cell r="F7">
            <v>645229366.20000005</v>
          </cell>
        </row>
        <row r="17">
          <cell r="F17">
            <v>732496</v>
          </cell>
        </row>
        <row r="18">
          <cell r="F18">
            <v>-1636</v>
          </cell>
        </row>
        <row r="22">
          <cell r="F22">
            <v>9</v>
          </cell>
        </row>
        <row r="23">
          <cell r="F23">
            <v>264889</v>
          </cell>
        </row>
        <row r="25">
          <cell r="F25">
            <v>47627</v>
          </cell>
        </row>
        <row r="27">
          <cell r="F27">
            <v>19865450.41</v>
          </cell>
        </row>
        <row r="30">
          <cell r="F30">
            <v>398186145.24000001</v>
          </cell>
        </row>
        <row r="31">
          <cell r="F31">
            <v>-1591267</v>
          </cell>
        </row>
        <row r="33">
          <cell r="F33">
            <v>7345425</v>
          </cell>
        </row>
        <row r="37">
          <cell r="F37">
            <v>2077</v>
          </cell>
        </row>
        <row r="38">
          <cell r="F38">
            <v>8203</v>
          </cell>
        </row>
        <row r="43">
          <cell r="F43">
            <v>46732</v>
          </cell>
        </row>
        <row r="44">
          <cell r="F44">
            <v>-3127</v>
          </cell>
        </row>
        <row r="45">
          <cell r="F45">
            <v>1394794</v>
          </cell>
        </row>
        <row r="46">
          <cell r="F46">
            <v>84022</v>
          </cell>
        </row>
        <row r="47">
          <cell r="F47">
            <v>3600</v>
          </cell>
        </row>
        <row r="49">
          <cell r="F49">
            <v>270348</v>
          </cell>
        </row>
        <row r="50">
          <cell r="F50">
            <v>17356171.5</v>
          </cell>
        </row>
        <row r="55">
          <cell r="F55">
            <v>109076.87</v>
          </cell>
        </row>
        <row r="60">
          <cell r="F60">
            <v>19928</v>
          </cell>
        </row>
        <row r="61">
          <cell r="F61">
            <v>-3719.24</v>
          </cell>
        </row>
        <row r="63">
          <cell r="F63">
            <v>208016.42</v>
          </cell>
        </row>
        <row r="71">
          <cell r="F71">
            <v>122094720</v>
          </cell>
        </row>
        <row r="78">
          <cell r="F78">
            <v>11279010</v>
          </cell>
        </row>
        <row r="80">
          <cell r="F80">
            <v>68229010</v>
          </cell>
        </row>
        <row r="81">
          <cell r="F81">
            <v>1506</v>
          </cell>
        </row>
        <row r="84">
          <cell r="F84">
            <v>1721</v>
          </cell>
        </row>
        <row r="85">
          <cell r="F85">
            <v>-259</v>
          </cell>
        </row>
        <row r="88">
          <cell r="F88">
            <v>44</v>
          </cell>
        </row>
        <row r="108">
          <cell r="F108">
            <v>-720141</v>
          </cell>
        </row>
      </sheetData>
      <sheetData sheetId="1" refreshError="1">
        <row r="7">
          <cell r="G7">
            <v>1106234488.7200003</v>
          </cell>
        </row>
        <row r="25">
          <cell r="G25">
            <v>4671705</v>
          </cell>
        </row>
        <row r="26">
          <cell r="G26">
            <v>606508</v>
          </cell>
        </row>
        <row r="27">
          <cell r="G27">
            <v>29399</v>
          </cell>
        </row>
        <row r="28">
          <cell r="G28">
            <v>15540</v>
          </cell>
        </row>
        <row r="29">
          <cell r="G29">
            <v>430</v>
          </cell>
        </row>
        <row r="30">
          <cell r="G30">
            <v>0</v>
          </cell>
        </row>
        <row r="31">
          <cell r="G31">
            <v>200348</v>
          </cell>
        </row>
        <row r="32">
          <cell r="G32">
            <v>132019</v>
          </cell>
        </row>
        <row r="33">
          <cell r="G33">
            <v>11763</v>
          </cell>
        </row>
        <row r="35">
          <cell r="G35">
            <v>92800</v>
          </cell>
        </row>
        <row r="37">
          <cell r="G37">
            <v>2447</v>
          </cell>
        </row>
        <row r="38">
          <cell r="G38">
            <v>59</v>
          </cell>
        </row>
        <row r="39">
          <cell r="G39">
            <v>612</v>
          </cell>
        </row>
        <row r="40">
          <cell r="G40">
            <v>18</v>
          </cell>
        </row>
        <row r="41">
          <cell r="G41">
            <v>100</v>
          </cell>
        </row>
        <row r="42">
          <cell r="G42">
            <v>127154</v>
          </cell>
        </row>
        <row r="43">
          <cell r="G43">
            <v>0</v>
          </cell>
        </row>
        <row r="46">
          <cell r="G46">
            <v>54925.19</v>
          </cell>
        </row>
        <row r="47">
          <cell r="G47">
            <v>0</v>
          </cell>
        </row>
        <row r="48">
          <cell r="G48">
            <v>120516.12</v>
          </cell>
        </row>
        <row r="49">
          <cell r="G49">
            <v>15022.36</v>
          </cell>
        </row>
        <row r="50">
          <cell r="G50">
            <v>18795.71</v>
          </cell>
        </row>
        <row r="51">
          <cell r="G51">
            <v>0</v>
          </cell>
        </row>
        <row r="52">
          <cell r="G52">
            <v>53308.32</v>
          </cell>
        </row>
        <row r="54">
          <cell r="G54">
            <v>59040.34</v>
          </cell>
        </row>
        <row r="55">
          <cell r="G55">
            <v>315546.34999999998</v>
          </cell>
        </row>
        <row r="56">
          <cell r="G56">
            <v>0</v>
          </cell>
        </row>
        <row r="57">
          <cell r="G57">
            <v>68578.509999999995</v>
          </cell>
        </row>
        <row r="58">
          <cell r="G58">
            <v>145964.85</v>
          </cell>
        </row>
        <row r="60">
          <cell r="G60">
            <v>33999.99</v>
          </cell>
        </row>
        <row r="62">
          <cell r="G62">
            <v>319.19</v>
          </cell>
        </row>
        <row r="63">
          <cell r="G63">
            <v>0</v>
          </cell>
        </row>
        <row r="64">
          <cell r="G64">
            <v>1148.0899999999999</v>
          </cell>
        </row>
        <row r="65">
          <cell r="G65">
            <v>0</v>
          </cell>
        </row>
        <row r="66">
          <cell r="G66">
            <v>0</v>
          </cell>
        </row>
        <row r="67">
          <cell r="G67">
            <v>10293.5</v>
          </cell>
        </row>
        <row r="68">
          <cell r="G68">
            <v>1000</v>
          </cell>
        </row>
        <row r="70">
          <cell r="G70">
            <v>0</v>
          </cell>
        </row>
        <row r="71">
          <cell r="G71">
            <v>167.99</v>
          </cell>
        </row>
        <row r="88">
          <cell r="G88">
            <v>-11450.33</v>
          </cell>
        </row>
        <row r="92">
          <cell r="G92">
            <v>99266000</v>
          </cell>
        </row>
        <row r="93">
          <cell r="G93">
            <v>311.05</v>
          </cell>
        </row>
        <row r="96">
          <cell r="G96">
            <v>23532526.710000001</v>
          </cell>
        </row>
        <row r="100">
          <cell r="G100">
            <v>12478680</v>
          </cell>
        </row>
        <row r="102">
          <cell r="G102">
            <v>618980</v>
          </cell>
        </row>
        <row r="103">
          <cell r="G103">
            <v>445719.94</v>
          </cell>
        </row>
        <row r="104">
          <cell r="G104">
            <v>28010</v>
          </cell>
        </row>
        <row r="105">
          <cell r="G105">
            <v>2911440</v>
          </cell>
        </row>
        <row r="106">
          <cell r="G106">
            <v>-4292.67</v>
          </cell>
        </row>
        <row r="109">
          <cell r="G109">
            <v>2792828.5900000003</v>
          </cell>
        </row>
        <row r="115">
          <cell r="G115">
            <v>1243822.8500000001</v>
          </cell>
        </row>
        <row r="118">
          <cell r="G118">
            <v>41307433.680000007</v>
          </cell>
        </row>
        <row r="119">
          <cell r="G119">
            <v>1967.34</v>
          </cell>
        </row>
        <row r="121">
          <cell r="G121">
            <v>51007.59</v>
          </cell>
        </row>
        <row r="124">
          <cell r="G124">
            <v>930151.04</v>
          </cell>
        </row>
        <row r="130">
          <cell r="G130">
            <v>30482479.999999996</v>
          </cell>
        </row>
        <row r="134">
          <cell r="G134">
            <v>21125388.77</v>
          </cell>
        </row>
        <row r="137">
          <cell r="G137">
            <v>389804.51</v>
          </cell>
        </row>
        <row r="140">
          <cell r="G140">
            <v>-33014.660000000003</v>
          </cell>
        </row>
        <row r="143">
          <cell r="G143">
            <v>2334827.38</v>
          </cell>
        </row>
        <row r="144">
          <cell r="G144">
            <v>228</v>
          </cell>
        </row>
        <row r="146">
          <cell r="G146">
            <v>1806169.6</v>
          </cell>
        </row>
        <row r="149">
          <cell r="G149">
            <v>1413803.5</v>
          </cell>
        </row>
        <row r="170">
          <cell r="G170">
            <v>36469300</v>
          </cell>
        </row>
        <row r="174">
          <cell r="G174">
            <v>6438000</v>
          </cell>
        </row>
        <row r="175">
          <cell r="G175">
            <v>1237.8</v>
          </cell>
        </row>
        <row r="176">
          <cell r="G176">
            <v>-527</v>
          </cell>
        </row>
        <row r="179">
          <cell r="G179">
            <v>72958100</v>
          </cell>
        </row>
        <row r="180">
          <cell r="G180">
            <v>38720544.020000003</v>
          </cell>
        </row>
        <row r="181">
          <cell r="G181">
            <v>34237555.979999997</v>
          </cell>
        </row>
        <row r="182">
          <cell r="G182">
            <v>2450863.5</v>
          </cell>
        </row>
        <row r="183">
          <cell r="G183">
            <v>2068015</v>
          </cell>
        </row>
        <row r="184">
          <cell r="G184">
            <v>230740</v>
          </cell>
        </row>
        <row r="185">
          <cell r="G185">
            <v>646050</v>
          </cell>
        </row>
        <row r="187">
          <cell r="G187">
            <v>-64201.4</v>
          </cell>
        </row>
        <row r="189">
          <cell r="G189">
            <v>42360330.039999999</v>
          </cell>
        </row>
        <row r="192">
          <cell r="G192">
            <v>286.08</v>
          </cell>
        </row>
        <row r="193">
          <cell r="G193">
            <v>-7281.16</v>
          </cell>
        </row>
        <row r="195">
          <cell r="G195">
            <v>2478200</v>
          </cell>
        </row>
        <row r="200">
          <cell r="G200">
            <v>18862290</v>
          </cell>
        </row>
        <row r="206">
          <cell r="G206">
            <v>48355.08</v>
          </cell>
        </row>
        <row r="211">
          <cell r="G211">
            <v>-22757.78</v>
          </cell>
        </row>
        <row r="213">
          <cell r="G213">
            <v>3572450</v>
          </cell>
        </row>
        <row r="217">
          <cell r="G217">
            <v>-5372</v>
          </cell>
        </row>
        <row r="219">
          <cell r="G219">
            <v>955095.88</v>
          </cell>
        </row>
        <row r="224">
          <cell r="G224">
            <v>285077460.92000002</v>
          </cell>
        </row>
        <row r="226">
          <cell r="G226">
            <v>38657.050000000003</v>
          </cell>
        </row>
        <row r="232">
          <cell r="G232">
            <v>5382080</v>
          </cell>
        </row>
        <row r="235">
          <cell r="G235">
            <v>2354050</v>
          </cell>
        </row>
        <row r="236">
          <cell r="G236">
            <v>-357146.9</v>
          </cell>
        </row>
        <row r="238">
          <cell r="G238">
            <v>6316920</v>
          </cell>
        </row>
        <row r="241">
          <cell r="G241">
            <v>87670</v>
          </cell>
        </row>
        <row r="243">
          <cell r="G243">
            <v>847460</v>
          </cell>
        </row>
        <row r="244">
          <cell r="G244">
            <v>-37826.94</v>
          </cell>
        </row>
        <row r="245">
          <cell r="G245">
            <v>18113670.75</v>
          </cell>
        </row>
        <row r="246">
          <cell r="G246">
            <v>-163593.09</v>
          </cell>
        </row>
        <row r="251">
          <cell r="G251">
            <v>199926569</v>
          </cell>
        </row>
        <row r="252">
          <cell r="G252">
            <v>1652510</v>
          </cell>
        </row>
        <row r="253">
          <cell r="G253">
            <v>805769</v>
          </cell>
        </row>
        <row r="255">
          <cell r="G255">
            <v>9784990</v>
          </cell>
        </row>
        <row r="256">
          <cell r="G256">
            <v>9548050</v>
          </cell>
        </row>
        <row r="257">
          <cell r="G257">
            <v>3638630</v>
          </cell>
        </row>
        <row r="259">
          <cell r="G259">
            <v>182892</v>
          </cell>
        </row>
        <row r="269">
          <cell r="G269">
            <v>89467410</v>
          </cell>
        </row>
        <row r="270">
          <cell r="G270">
            <v>34361600</v>
          </cell>
        </row>
        <row r="271">
          <cell r="G271">
            <v>-54517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H123"/>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H111" sqref="H111"/>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8" style="5" customWidth="1"/>
    <col min="8" max="8" width="16.140625" style="5" customWidth="1"/>
    <col min="9" max="9" width="9.28515625" style="5" customWidth="1"/>
    <col min="10" max="10" width="10.28515625" style="5" customWidth="1"/>
    <col min="11" max="11" width="9.85546875" style="5" customWidth="1"/>
    <col min="12" max="12" width="10.7109375" style="5" customWidth="1"/>
    <col min="13" max="13" width="10" style="5" customWidth="1"/>
    <col min="14" max="14" width="10.28515625" style="5" customWidth="1"/>
    <col min="15" max="15" width="9.5703125" style="5" customWidth="1"/>
    <col min="16" max="16" width="10.7109375" style="5" customWidth="1"/>
    <col min="17" max="17" width="10.140625" style="5" bestFit="1" customWidth="1"/>
    <col min="18" max="18" width="10.5703125" style="5" customWidth="1"/>
    <col min="19" max="19" width="10" style="5" customWidth="1"/>
    <col min="20" max="20" width="10.85546875" style="5" customWidth="1"/>
    <col min="21" max="21" width="10.140625" style="5" customWidth="1"/>
    <col min="22" max="22" width="9.7109375" style="5" customWidth="1"/>
    <col min="23" max="23" width="10.85546875" style="5" customWidth="1"/>
    <col min="24" max="24" width="11.140625" style="5" customWidth="1"/>
    <col min="25" max="25" width="9.140625" style="5"/>
    <col min="26" max="26" width="10.5703125" style="5" customWidth="1"/>
    <col min="27" max="27" width="9.85546875" style="5" customWidth="1"/>
    <col min="28" max="28" width="10.85546875" style="5" customWidth="1"/>
    <col min="29" max="29" width="10.28515625" style="5" customWidth="1"/>
    <col min="30" max="30" width="8.5703125" style="5" customWidth="1"/>
    <col min="31" max="31" width="10.42578125" style="5" customWidth="1"/>
    <col min="32" max="33" width="9.85546875" style="5" customWidth="1"/>
    <col min="34" max="34" width="9.28515625" style="5" customWidth="1"/>
    <col min="35" max="35" width="9" style="5" customWidth="1"/>
    <col min="36" max="36" width="10.42578125" style="5" customWidth="1"/>
    <col min="37" max="37" width="11.28515625" style="5" customWidth="1"/>
    <col min="38" max="38" width="9.85546875" style="5" customWidth="1"/>
    <col min="39" max="39" width="10.42578125" style="5" customWidth="1"/>
    <col min="40" max="40" width="9.7109375" style="5" customWidth="1"/>
    <col min="41" max="41" width="11.140625" style="5" customWidth="1"/>
    <col min="42" max="42" width="10.42578125" style="5" customWidth="1"/>
    <col min="43" max="43" width="10" style="5" customWidth="1"/>
    <col min="44" max="44" width="10.140625" style="5" customWidth="1"/>
    <col min="45" max="45" width="10.7109375" style="5" customWidth="1"/>
    <col min="46" max="46" width="11.140625" style="5" customWidth="1"/>
    <col min="47" max="47" width="9.5703125" style="5" customWidth="1"/>
    <col min="48" max="48" width="11.28515625" style="5" customWidth="1"/>
    <col min="49" max="49" width="11" style="5" customWidth="1"/>
    <col min="50" max="50" width="9.85546875" style="5" customWidth="1"/>
    <col min="51" max="51" width="10.7109375" style="5" customWidth="1"/>
    <col min="52" max="52" width="10.28515625" style="5" customWidth="1"/>
    <col min="53" max="53" width="10.5703125" style="5" customWidth="1"/>
    <col min="54" max="54" width="9.5703125" style="5" customWidth="1"/>
    <col min="55" max="55" width="8.42578125" style="5" customWidth="1"/>
    <col min="56" max="56" width="10.7109375" style="5" customWidth="1"/>
    <col min="57" max="57" width="10.140625" style="5" customWidth="1"/>
    <col min="58" max="58" width="10.7109375" style="5" customWidth="1"/>
    <col min="59" max="59" width="9.85546875" style="5" customWidth="1"/>
    <col min="60" max="60" width="9.7109375" style="5" customWidth="1"/>
    <col min="61" max="61" width="10" style="5" customWidth="1"/>
    <col min="62" max="62" width="11.42578125" style="5" customWidth="1"/>
    <col min="63" max="63" width="10" style="5" customWidth="1"/>
    <col min="64" max="64" width="9.7109375" style="5" customWidth="1"/>
    <col min="65" max="65" width="10" style="5" customWidth="1"/>
    <col min="66" max="66" width="10.7109375" style="5" customWidth="1"/>
    <col min="67" max="67" width="9.28515625" style="5" customWidth="1"/>
    <col min="68" max="68" width="10.7109375" style="5" customWidth="1"/>
    <col min="69" max="69" width="10.140625" style="5" customWidth="1"/>
    <col min="70" max="70" width="10.85546875" style="5" customWidth="1"/>
    <col min="71" max="71" width="11.140625" style="5" customWidth="1"/>
    <col min="72" max="74" width="10.28515625" style="5" customWidth="1"/>
    <col min="75" max="75" width="9.5703125" style="5" customWidth="1"/>
    <col min="76" max="76" width="10.28515625" style="5" customWidth="1"/>
    <col min="77" max="77" width="9.5703125" style="5" customWidth="1"/>
    <col min="78" max="78" width="10.140625" style="5" customWidth="1"/>
    <col min="79" max="79" width="8.85546875" style="5" customWidth="1"/>
    <col min="80" max="80" width="9.42578125" style="5" customWidth="1"/>
    <col min="81" max="81" width="10.28515625" style="5" customWidth="1"/>
    <col min="82" max="82" width="9.85546875" style="5" customWidth="1"/>
    <col min="83" max="83" width="9.5703125" style="5" customWidth="1"/>
    <col min="84" max="84" width="9" style="5" customWidth="1"/>
    <col min="85" max="85" width="9.7109375" style="5" customWidth="1"/>
    <col min="86" max="87" width="10.42578125" style="5" customWidth="1"/>
    <col min="88" max="88" width="10.140625" style="5" customWidth="1"/>
    <col min="89" max="89" width="10.28515625" style="5" customWidth="1"/>
    <col min="90" max="90" width="11.5703125" style="5" customWidth="1"/>
    <col min="91" max="92" width="11.140625" style="5" customWidth="1"/>
    <col min="93" max="93" width="9.85546875" style="5" customWidth="1"/>
    <col min="94" max="94" width="8.5703125" style="5" customWidth="1"/>
    <col min="95" max="95" width="10.28515625" style="5" customWidth="1"/>
    <col min="96" max="96" width="10" style="5" customWidth="1"/>
    <col min="97" max="97" width="9.85546875" style="5" customWidth="1"/>
    <col min="98" max="98" width="10.140625" style="5" customWidth="1"/>
    <col min="99" max="99" width="11.7109375" style="5" customWidth="1"/>
    <col min="100" max="100" width="8.140625" style="5" customWidth="1"/>
    <col min="101" max="101" width="8.5703125" style="5" customWidth="1"/>
    <col min="102" max="102" width="10.140625" style="5" customWidth="1"/>
    <col min="103" max="103" width="11.7109375" style="5" customWidth="1"/>
    <col min="104" max="104" width="9.5703125" style="5" customWidth="1"/>
    <col min="105" max="105" width="9.42578125" style="5" customWidth="1"/>
    <col min="106" max="106" width="12.28515625" style="5" customWidth="1"/>
    <col min="107" max="107" width="11.42578125" style="5" customWidth="1"/>
    <col min="108" max="108" width="11.5703125" style="5" customWidth="1"/>
    <col min="109" max="109" width="11.42578125" style="5" customWidth="1"/>
    <col min="110" max="110" width="14.28515625" style="5" customWidth="1"/>
    <col min="111" max="111" width="10.5703125" style="5" customWidth="1"/>
    <col min="112" max="112" width="11.7109375" style="5" bestFit="1" customWidth="1"/>
    <col min="113" max="113" width="11" style="5" customWidth="1"/>
    <col min="114" max="114" width="12" style="5" customWidth="1"/>
    <col min="115" max="115" width="10.85546875" style="5" customWidth="1"/>
    <col min="116" max="116" width="11.5703125" style="5" customWidth="1"/>
    <col min="117" max="117" width="9.85546875" style="5" customWidth="1"/>
    <col min="118" max="118" width="10.5703125" style="5" customWidth="1"/>
    <col min="119" max="120" width="9.140625" style="5"/>
    <col min="121" max="121" width="10.5703125" style="5" customWidth="1"/>
    <col min="122" max="122" width="9.85546875" style="5" customWidth="1"/>
    <col min="123" max="123" width="10.140625" style="5" customWidth="1"/>
    <col min="124" max="125" width="9.140625" style="5"/>
    <col min="126" max="126" width="10.5703125" style="5" customWidth="1"/>
    <col min="127" max="127" width="10" style="5" customWidth="1"/>
    <col min="128" max="128" width="9.85546875" style="5" customWidth="1"/>
    <col min="129" max="130" width="9.140625" style="5"/>
    <col min="131" max="131" width="10.42578125" style="5" customWidth="1"/>
    <col min="132" max="132" width="9.7109375" style="5" customWidth="1"/>
    <col min="133" max="133" width="10" style="5" customWidth="1"/>
    <col min="134" max="135" width="9.140625" style="5"/>
    <col min="136" max="136" width="10.140625" style="5" customWidth="1"/>
    <col min="137" max="137" width="12.7109375" style="5" bestFit="1" customWidth="1"/>
    <col min="138" max="16384" width="9.140625" style="5"/>
  </cols>
  <sheetData>
    <row r="1" spans="1:138" ht="20.25" x14ac:dyDescent="0.35">
      <c r="B1" s="52" t="s">
        <v>527</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38"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38" x14ac:dyDescent="0.3">
      <c r="A3" s="55"/>
      <c r="B3" s="56"/>
      <c r="C3" s="56"/>
      <c r="F3" s="6"/>
      <c r="G3" s="6"/>
      <c r="EF3" s="57"/>
    </row>
    <row r="4" spans="1:138" ht="12.75" customHeight="1" x14ac:dyDescent="0.3">
      <c r="F4" s="6"/>
      <c r="G4" s="88" t="s">
        <v>0</v>
      </c>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101"/>
      <c r="DI4" s="101"/>
      <c r="DJ4" s="101"/>
      <c r="DK4" s="101"/>
      <c r="DL4" s="101"/>
      <c r="DM4" s="100"/>
      <c r="DN4" s="100"/>
      <c r="DO4" s="100"/>
      <c r="DP4" s="100"/>
      <c r="DQ4" s="100"/>
      <c r="DR4" s="100"/>
      <c r="DS4" s="100"/>
      <c r="DT4" s="100"/>
      <c r="DU4" s="100"/>
      <c r="DV4" s="100"/>
      <c r="DW4" s="100"/>
      <c r="DX4" s="100"/>
      <c r="DY4" s="100"/>
      <c r="DZ4" s="100"/>
      <c r="EA4" s="100"/>
      <c r="EB4" s="100"/>
      <c r="EC4" s="100"/>
      <c r="ED4" s="100"/>
      <c r="EE4" s="100"/>
      <c r="EF4" s="100"/>
    </row>
    <row r="5" spans="1:138" ht="68.25" customHeight="1"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row>
    <row r="6" spans="1:138"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row>
    <row r="7" spans="1:138" x14ac:dyDescent="0.3">
      <c r="A7" s="61" t="s">
        <v>8</v>
      </c>
      <c r="B7" s="62" t="s">
        <v>9</v>
      </c>
      <c r="C7" s="78">
        <f>+C8+C66+C107+C93+C90</f>
        <v>0</v>
      </c>
      <c r="D7" s="78">
        <f>+D8+D66+D107+D93+D90</f>
        <v>783485860</v>
      </c>
      <c r="E7" s="78">
        <f>+E8+E66+E107+E93+E90</f>
        <v>783485860</v>
      </c>
      <c r="F7" s="78">
        <f>+F8+F66+F107+F93+F90</f>
        <v>771850652.82000005</v>
      </c>
      <c r="G7" s="78">
        <f>+G8+G66+G107+G93+G90</f>
        <v>126621286.62</v>
      </c>
      <c r="H7" s="96"/>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38" x14ac:dyDescent="0.3">
      <c r="A8" s="61" t="s">
        <v>10</v>
      </c>
      <c r="B8" s="62" t="s">
        <v>11</v>
      </c>
      <c r="C8" s="78">
        <f>+C14+C52+C9</f>
        <v>0</v>
      </c>
      <c r="D8" s="78">
        <f t="shared" ref="D8:G8" si="0">+D14+D52+D9</f>
        <v>496204000</v>
      </c>
      <c r="E8" s="78">
        <f t="shared" si="0"/>
        <v>496204000</v>
      </c>
      <c r="F8" s="78">
        <f t="shared" si="0"/>
        <v>485032921.23000002</v>
      </c>
      <c r="G8" s="78">
        <f t="shared" si="0"/>
        <v>40687660.030000009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38" x14ac:dyDescent="0.3">
      <c r="A9" s="61" t="s">
        <v>12</v>
      </c>
      <c r="B9" s="62" t="s">
        <v>13</v>
      </c>
      <c r="C9" s="78">
        <f>+C10+C11+C12+C13</f>
        <v>0</v>
      </c>
      <c r="D9" s="78">
        <f t="shared" ref="D9:G9" si="1">+D10+D11+D12+D13</f>
        <v>0</v>
      </c>
      <c r="E9" s="78">
        <f t="shared" si="1"/>
        <v>0</v>
      </c>
      <c r="F9" s="78">
        <f t="shared" si="1"/>
        <v>0</v>
      </c>
      <c r="G9" s="78">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38" ht="45" x14ac:dyDescent="0.3">
      <c r="A10" s="61" t="s">
        <v>14</v>
      </c>
      <c r="B10" s="62" t="s">
        <v>15</v>
      </c>
      <c r="C10" s="78"/>
      <c r="D10" s="78"/>
      <c r="E10" s="78"/>
      <c r="F10" s="78"/>
      <c r="G10" s="78"/>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38" ht="45" x14ac:dyDescent="0.3">
      <c r="A11" s="61" t="s">
        <v>16</v>
      </c>
      <c r="B11" s="62" t="s">
        <v>17</v>
      </c>
      <c r="C11" s="78"/>
      <c r="D11" s="78"/>
      <c r="E11" s="78"/>
      <c r="F11" s="78"/>
      <c r="G11" s="78"/>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38" ht="30" x14ac:dyDescent="0.3">
      <c r="A12" s="61" t="s">
        <v>18</v>
      </c>
      <c r="B12" s="62" t="s">
        <v>19</v>
      </c>
      <c r="C12" s="78"/>
      <c r="D12" s="78"/>
      <c r="E12" s="78"/>
      <c r="F12" s="78"/>
      <c r="G12" s="7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38" ht="45" x14ac:dyDescent="0.3">
      <c r="A13" s="61" t="s">
        <v>20</v>
      </c>
      <c r="B13" s="62" t="s">
        <v>21</v>
      </c>
      <c r="C13" s="78"/>
      <c r="D13" s="78"/>
      <c r="E13" s="78"/>
      <c r="F13" s="78"/>
      <c r="G13" s="78"/>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38" x14ac:dyDescent="0.3">
      <c r="A14" s="61" t="s">
        <v>22</v>
      </c>
      <c r="B14" s="62" t="s">
        <v>23</v>
      </c>
      <c r="C14" s="78">
        <f>+C15+C28</f>
        <v>0</v>
      </c>
      <c r="D14" s="78">
        <f t="shared" ref="D14:G14" si="2">+D15+D28</f>
        <v>495873000</v>
      </c>
      <c r="E14" s="78">
        <f t="shared" si="2"/>
        <v>495873000</v>
      </c>
      <c r="F14" s="78">
        <f t="shared" si="2"/>
        <v>484540200.66000003</v>
      </c>
      <c r="G14" s="78">
        <f t="shared" si="2"/>
        <v>40528241.510000005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38" x14ac:dyDescent="0.3">
      <c r="A15" s="61" t="s">
        <v>24</v>
      </c>
      <c r="B15" s="62" t="s">
        <v>25</v>
      </c>
      <c r="C15" s="78">
        <f>+C16+C24+C27</f>
        <v>0</v>
      </c>
      <c r="D15" s="78">
        <f>+D16+D24+D27</f>
        <v>23038000</v>
      </c>
      <c r="E15" s="78">
        <f t="shared" ref="E15:G15" si="3">+E16+E24+E27</f>
        <v>23038000</v>
      </c>
      <c r="F15" s="78">
        <f t="shared" si="3"/>
        <v>23137004.920000002</v>
      </c>
      <c r="G15" s="78">
        <f t="shared" si="3"/>
        <v>2228169.5100000016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38" ht="30" x14ac:dyDescent="0.3">
      <c r="A16" s="61" t="s">
        <v>26</v>
      </c>
      <c r="B16" s="62" t="s">
        <v>27</v>
      </c>
      <c r="C16" s="78">
        <f>C17+C18+C20+C21+C22+C19</f>
        <v>0</v>
      </c>
      <c r="D16" s="78">
        <f>D17+D18+D20+D21+D22+D19+D23</f>
        <v>3553000</v>
      </c>
      <c r="E16" s="78">
        <f t="shared" ref="E16:G16" si="4">E17+E18+E20+E21+E22+E19+E23</f>
        <v>3553000</v>
      </c>
      <c r="F16" s="78">
        <f t="shared" si="4"/>
        <v>1117747</v>
      </c>
      <c r="G16" s="78">
        <f t="shared" si="4"/>
        <v>121989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38" ht="30" x14ac:dyDescent="0.3">
      <c r="A17" s="63" t="s">
        <v>28</v>
      </c>
      <c r="B17" s="34" t="s">
        <v>29</v>
      </c>
      <c r="C17" s="44"/>
      <c r="D17" s="78">
        <v>3553000</v>
      </c>
      <c r="E17" s="78">
        <v>3553000</v>
      </c>
      <c r="F17" s="44">
        <v>771612</v>
      </c>
      <c r="G17" s="44">
        <f>F17-[1]VENITURI!$F$17</f>
        <v>39116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row>
    <row r="18" spans="1:138" ht="30" x14ac:dyDescent="0.3">
      <c r="A18" s="63" t="s">
        <v>30</v>
      </c>
      <c r="B18" s="34" t="s">
        <v>31</v>
      </c>
      <c r="C18" s="44"/>
      <c r="D18" s="78"/>
      <c r="E18" s="78"/>
      <c r="F18" s="44">
        <v>-1636</v>
      </c>
      <c r="G18" s="44">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row>
    <row r="19" spans="1:138" x14ac:dyDescent="0.3">
      <c r="A19" s="63" t="s">
        <v>32</v>
      </c>
      <c r="B19" s="34" t="s">
        <v>33</v>
      </c>
      <c r="C19" s="44"/>
      <c r="D19" s="78"/>
      <c r="E19" s="78"/>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row>
    <row r="20" spans="1:138" ht="30" x14ac:dyDescent="0.3">
      <c r="A20" s="63" t="s">
        <v>34</v>
      </c>
      <c r="B20" s="34" t="s">
        <v>35</v>
      </c>
      <c r="C20" s="44"/>
      <c r="D20" s="78"/>
      <c r="E20" s="78"/>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row>
    <row r="21" spans="1:138" ht="30" x14ac:dyDescent="0.3">
      <c r="A21" s="63" t="s">
        <v>36</v>
      </c>
      <c r="B21" s="34" t="s">
        <v>37</v>
      </c>
      <c r="C21" s="44"/>
      <c r="D21" s="78"/>
      <c r="E21" s="78"/>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row>
    <row r="22" spans="1:138" ht="45" customHeight="1" x14ac:dyDescent="0.3">
      <c r="A22" s="63" t="s">
        <v>38</v>
      </c>
      <c r="B22" s="93" t="s">
        <v>39</v>
      </c>
      <c r="C22" s="44"/>
      <c r="D22" s="78"/>
      <c r="E22" s="78"/>
      <c r="F22" s="44">
        <v>9</v>
      </c>
      <c r="G22" s="44">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row>
    <row r="23" spans="1:138" ht="45" customHeight="1" x14ac:dyDescent="0.3">
      <c r="A23" s="63" t="s">
        <v>525</v>
      </c>
      <c r="B23" s="93" t="s">
        <v>526</v>
      </c>
      <c r="C23" s="102"/>
      <c r="D23" s="78"/>
      <c r="E23" s="78"/>
      <c r="F23" s="44">
        <v>347762</v>
      </c>
      <c r="G23" s="44">
        <f>F23-[1]VENITURI!$F$23</f>
        <v>82873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row>
    <row r="24" spans="1:138" ht="17.25" x14ac:dyDescent="0.35">
      <c r="A24" s="61" t="s">
        <v>40</v>
      </c>
      <c r="B24" s="94" t="s">
        <v>41</v>
      </c>
      <c r="C24" s="78">
        <f>C25+C26</f>
        <v>0</v>
      </c>
      <c r="D24" s="78">
        <f t="shared" ref="D24:G24" si="5">D25+D26</f>
        <v>36000</v>
      </c>
      <c r="E24" s="78">
        <f t="shared" si="5"/>
        <v>36000</v>
      </c>
      <c r="F24" s="78">
        <f t="shared" si="5"/>
        <v>52912</v>
      </c>
      <c r="G24" s="78">
        <f t="shared" si="5"/>
        <v>5285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row>
    <row r="25" spans="1:138" ht="33" x14ac:dyDescent="0.3">
      <c r="A25" s="63" t="s">
        <v>42</v>
      </c>
      <c r="B25" s="64" t="s">
        <v>43</v>
      </c>
      <c r="C25" s="44"/>
      <c r="D25" s="78">
        <v>36000</v>
      </c>
      <c r="E25" s="78">
        <v>36000</v>
      </c>
      <c r="F25" s="44">
        <v>52912</v>
      </c>
      <c r="G25" s="44">
        <f>F25-[1]VENITURI!$F$25</f>
        <v>5285</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row>
    <row r="26" spans="1:138" ht="33" x14ac:dyDescent="0.3">
      <c r="A26" s="63" t="s">
        <v>44</v>
      </c>
      <c r="B26" s="64" t="s">
        <v>45</v>
      </c>
      <c r="C26" s="44"/>
      <c r="D26" s="78"/>
      <c r="E26" s="78"/>
      <c r="F26" s="44"/>
      <c r="G26" s="4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row>
    <row r="27" spans="1:138" ht="33" x14ac:dyDescent="0.3">
      <c r="A27" s="63" t="s">
        <v>46</v>
      </c>
      <c r="B27" s="64" t="s">
        <v>47</v>
      </c>
      <c r="C27" s="44"/>
      <c r="D27" s="78">
        <v>19449000</v>
      </c>
      <c r="E27" s="78">
        <v>19449000</v>
      </c>
      <c r="F27" s="44">
        <v>21966345.920000002</v>
      </c>
      <c r="G27" s="44">
        <f>F27-[1]VENITURI!$F$27</f>
        <v>2100895.5100000016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row>
    <row r="28" spans="1:138" x14ac:dyDescent="0.3">
      <c r="A28" s="61" t="s">
        <v>48</v>
      </c>
      <c r="B28" s="62" t="s">
        <v>49</v>
      </c>
      <c r="C28" s="78">
        <f>C29+C35+C51+C36+C37+C38+C39+C40+C41+C42+C43+C44+C45+C46+C47+C48+C49+C50</f>
        <v>0</v>
      </c>
      <c r="D28" s="78">
        <f t="shared" ref="D28:G28" si="6">D29+D35+D51+D36+D37+D38+D39+D40+D41+D42+D43+D44+D45+D46+D47+D48+D49+D50</f>
        <v>472835000</v>
      </c>
      <c r="E28" s="78">
        <f t="shared" si="6"/>
        <v>472835000</v>
      </c>
      <c r="F28" s="78">
        <f t="shared" si="6"/>
        <v>461403195.74000001</v>
      </c>
      <c r="G28" s="78">
        <f t="shared" si="6"/>
        <v>38300072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row>
    <row r="29" spans="1:138" x14ac:dyDescent="0.3">
      <c r="A29" s="61" t="s">
        <v>50</v>
      </c>
      <c r="B29" s="62" t="s">
        <v>51</v>
      </c>
      <c r="C29" s="78">
        <f>C30+C31+C32+C33+C34</f>
        <v>0</v>
      </c>
      <c r="D29" s="78">
        <f t="shared" ref="D29:G29" si="7">D30+D31+D32+D33+D34</f>
        <v>451833000</v>
      </c>
      <c r="E29" s="78">
        <f t="shared" si="7"/>
        <v>451833000</v>
      </c>
      <c r="F29" s="78">
        <f t="shared" si="7"/>
        <v>441449368.24000001</v>
      </c>
      <c r="G29" s="78">
        <f t="shared" si="7"/>
        <v>37509065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row>
    <row r="30" spans="1:138" ht="30" x14ac:dyDescent="0.3">
      <c r="A30" s="63" t="s">
        <v>52</v>
      </c>
      <c r="B30" s="34" t="s">
        <v>53</v>
      </c>
      <c r="C30" s="44"/>
      <c r="D30" s="78">
        <v>451833000</v>
      </c>
      <c r="E30" s="78">
        <v>451833000</v>
      </c>
      <c r="F30" s="44">
        <v>435093533.24000001</v>
      </c>
      <c r="G30" s="44">
        <f>F30-[1]VENITURI!$F$30</f>
        <v>36907388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row>
    <row r="31" spans="1:138" ht="66" x14ac:dyDescent="0.3">
      <c r="A31" s="63" t="s">
        <v>54</v>
      </c>
      <c r="B31" s="64" t="s">
        <v>55</v>
      </c>
      <c r="C31" s="44"/>
      <c r="D31" s="78"/>
      <c r="E31" s="78"/>
      <c r="F31" s="44">
        <v>-1766586</v>
      </c>
      <c r="G31" s="44">
        <f>F31-[1]VENITURI!$F$31</f>
        <v>-175319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row>
    <row r="32" spans="1:138" ht="27.75" customHeight="1" x14ac:dyDescent="0.3">
      <c r="A32" s="63" t="s">
        <v>56</v>
      </c>
      <c r="B32" s="34" t="s">
        <v>57</v>
      </c>
      <c r="C32" s="44"/>
      <c r="D32" s="78"/>
      <c r="E32" s="78"/>
      <c r="F32" s="44"/>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row>
    <row r="33" spans="1:138" x14ac:dyDescent="0.3">
      <c r="A33" s="63" t="s">
        <v>58</v>
      </c>
      <c r="B33" s="34" t="s">
        <v>59</v>
      </c>
      <c r="C33" s="44"/>
      <c r="D33" s="78"/>
      <c r="E33" s="78"/>
      <c r="F33" s="44">
        <v>8122421</v>
      </c>
      <c r="G33" s="44">
        <f>F33-[1]VENITURI!$F$33</f>
        <v>776996</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row>
    <row r="34" spans="1:138" x14ac:dyDescent="0.3">
      <c r="A34" s="63" t="s">
        <v>60</v>
      </c>
      <c r="B34" s="34" t="s">
        <v>61</v>
      </c>
      <c r="C34" s="44"/>
      <c r="D34" s="78"/>
      <c r="E34" s="78"/>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row>
    <row r="35" spans="1:138" x14ac:dyDescent="0.3">
      <c r="A35" s="63" t="s">
        <v>62</v>
      </c>
      <c r="B35" s="34" t="s">
        <v>63</v>
      </c>
      <c r="C35" s="44"/>
      <c r="D35" s="78"/>
      <c r="E35" s="78"/>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row>
    <row r="36" spans="1:138" ht="28.5" x14ac:dyDescent="0.3">
      <c r="A36" s="63" t="s">
        <v>64</v>
      </c>
      <c r="B36" s="65" t="s">
        <v>65</v>
      </c>
      <c r="C36" s="44"/>
      <c r="D36" s="78"/>
      <c r="E36" s="78"/>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row>
    <row r="37" spans="1:138" ht="45" x14ac:dyDescent="0.3">
      <c r="A37" s="63" t="s">
        <v>66</v>
      </c>
      <c r="B37" s="34" t="s">
        <v>67</v>
      </c>
      <c r="C37" s="44"/>
      <c r="D37" s="78">
        <v>1000</v>
      </c>
      <c r="E37" s="78">
        <v>1000</v>
      </c>
      <c r="F37" s="44">
        <v>2077</v>
      </c>
      <c r="G37" s="44">
        <f>F37-[1]VENITURI!$F$37</f>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row>
    <row r="38" spans="1:138" ht="60" x14ac:dyDescent="0.3">
      <c r="A38" s="63" t="s">
        <v>68</v>
      </c>
      <c r="B38" s="34" t="s">
        <v>69</v>
      </c>
      <c r="C38" s="44"/>
      <c r="D38" s="78">
        <v>8000</v>
      </c>
      <c r="E38" s="78">
        <v>8000</v>
      </c>
      <c r="F38" s="44">
        <v>8210</v>
      </c>
      <c r="G38" s="44">
        <f>F38-[1]VENITURI!$F$38</f>
        <v>7</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row>
    <row r="39" spans="1:138" ht="45" x14ac:dyDescent="0.3">
      <c r="A39" s="63" t="s">
        <v>70</v>
      </c>
      <c r="B39" s="34" t="s">
        <v>71</v>
      </c>
      <c r="C39" s="44"/>
      <c r="D39" s="78"/>
      <c r="E39" s="78"/>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row>
    <row r="40" spans="1:138" ht="60" x14ac:dyDescent="0.3">
      <c r="A40" s="63" t="s">
        <v>72</v>
      </c>
      <c r="B40" s="34" t="s">
        <v>73</v>
      </c>
      <c r="C40" s="44"/>
      <c r="D40" s="78"/>
      <c r="E40" s="78"/>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row>
    <row r="41" spans="1:138" ht="60" x14ac:dyDescent="0.3">
      <c r="A41" s="63" t="s">
        <v>74</v>
      </c>
      <c r="B41" s="34" t="s">
        <v>75</v>
      </c>
      <c r="C41" s="44"/>
      <c r="D41" s="78"/>
      <c r="E41" s="78"/>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row>
    <row r="42" spans="1:138" ht="45" x14ac:dyDescent="0.3">
      <c r="A42" s="63" t="s">
        <v>76</v>
      </c>
      <c r="B42" s="34" t="s">
        <v>77</v>
      </c>
      <c r="C42" s="44"/>
      <c r="D42" s="78"/>
      <c r="E42" s="78"/>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row>
    <row r="43" spans="1:138" ht="45" x14ac:dyDescent="0.3">
      <c r="A43" s="63" t="s">
        <v>78</v>
      </c>
      <c r="B43" s="34" t="s">
        <v>79</v>
      </c>
      <c r="C43" s="44"/>
      <c r="D43" s="78">
        <v>50000</v>
      </c>
      <c r="E43" s="78">
        <v>50000</v>
      </c>
      <c r="F43" s="44">
        <v>46732</v>
      </c>
      <c r="G43" s="44">
        <f>F43-[1]VENITURI!$F$43</f>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row>
    <row r="44" spans="1:138" ht="30" customHeight="1" x14ac:dyDescent="0.3">
      <c r="A44" s="63" t="s">
        <v>80</v>
      </c>
      <c r="B44" s="34" t="s">
        <v>81</v>
      </c>
      <c r="C44" s="44"/>
      <c r="D44" s="78"/>
      <c r="E44" s="78"/>
      <c r="F44" s="44">
        <v>-3398</v>
      </c>
      <c r="G44" s="44">
        <f>F44-[1]VENITURI!$F$44</f>
        <v>-271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row>
    <row r="45" spans="1:138" x14ac:dyDescent="0.3">
      <c r="A45" s="63" t="s">
        <v>82</v>
      </c>
      <c r="B45" s="34" t="s">
        <v>83</v>
      </c>
      <c r="C45" s="44"/>
      <c r="D45" s="78">
        <v>1826000</v>
      </c>
      <c r="E45" s="78">
        <v>1826000</v>
      </c>
      <c r="F45" s="44">
        <v>1384346</v>
      </c>
      <c r="G45" s="44">
        <f>F45-[1]VENITURI!$F$45</f>
        <v>-10448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row>
    <row r="46" spans="1:138" x14ac:dyDescent="0.3">
      <c r="A46" s="63" t="s">
        <v>84</v>
      </c>
      <c r="B46" s="34" t="s">
        <v>85</v>
      </c>
      <c r="C46" s="44"/>
      <c r="D46" s="78">
        <v>89000</v>
      </c>
      <c r="E46" s="78">
        <v>89000</v>
      </c>
      <c r="F46" s="44">
        <v>94091</v>
      </c>
      <c r="G46" s="44">
        <f>F46-[1]VENITURI!$F$46</f>
        <v>10069</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row>
    <row r="47" spans="1:138" ht="45" x14ac:dyDescent="0.3">
      <c r="A47" s="66" t="s">
        <v>86</v>
      </c>
      <c r="B47" s="67" t="s">
        <v>87</v>
      </c>
      <c r="C47" s="44"/>
      <c r="D47" s="78">
        <v>4000</v>
      </c>
      <c r="E47" s="78">
        <v>4000</v>
      </c>
      <c r="F47" s="44">
        <v>3600</v>
      </c>
      <c r="G47" s="44">
        <f>F47-[1]VENITURI!$F$47</f>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row>
    <row r="48" spans="1:138" x14ac:dyDescent="0.3">
      <c r="A48" s="66" t="s">
        <v>88</v>
      </c>
      <c r="B48" s="67" t="s">
        <v>89</v>
      </c>
      <c r="C48" s="44"/>
      <c r="D48" s="78"/>
      <c r="E48" s="78"/>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row>
    <row r="49" spans="1:138" ht="45" x14ac:dyDescent="0.3">
      <c r="A49" s="66" t="s">
        <v>90</v>
      </c>
      <c r="B49" s="67" t="s">
        <v>91</v>
      </c>
      <c r="C49" s="44"/>
      <c r="D49" s="78">
        <v>302000</v>
      </c>
      <c r="E49" s="78">
        <v>302000</v>
      </c>
      <c r="F49" s="44">
        <v>298653</v>
      </c>
      <c r="G49" s="44">
        <f>F49-[1]VENITURI!$F$49</f>
        <v>28305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row>
    <row r="50" spans="1:138" ht="30" x14ac:dyDescent="0.3">
      <c r="A50" s="66" t="s">
        <v>92</v>
      </c>
      <c r="B50" s="67" t="s">
        <v>93</v>
      </c>
      <c r="C50" s="44"/>
      <c r="D50" s="78">
        <v>18722000</v>
      </c>
      <c r="E50" s="78">
        <v>18722000</v>
      </c>
      <c r="F50" s="44">
        <v>18119516.5</v>
      </c>
      <c r="G50" s="44">
        <f>F50-[1]VENITURI!$F$50</f>
        <v>763345</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38" x14ac:dyDescent="0.3">
      <c r="A51" s="63" t="s">
        <v>94</v>
      </c>
      <c r="B51" s="34" t="s">
        <v>95</v>
      </c>
      <c r="C51" s="44"/>
      <c r="D51" s="78"/>
      <c r="E51" s="78"/>
      <c r="F51" s="44"/>
      <c r="G51" s="4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38" x14ac:dyDescent="0.3">
      <c r="A52" s="61" t="s">
        <v>96</v>
      </c>
      <c r="B52" s="62" t="s">
        <v>97</v>
      </c>
      <c r="C52" s="78">
        <f>+C53+C58</f>
        <v>0</v>
      </c>
      <c r="D52" s="78">
        <f t="shared" ref="D52:G52" si="8">+D53+D58</f>
        <v>331000</v>
      </c>
      <c r="E52" s="78">
        <f t="shared" si="8"/>
        <v>331000</v>
      </c>
      <c r="F52" s="78">
        <f t="shared" si="8"/>
        <v>492720.57</v>
      </c>
      <c r="G52" s="78">
        <f t="shared" si="8"/>
        <v>159418.51999999996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38" x14ac:dyDescent="0.3">
      <c r="A53" s="61" t="s">
        <v>98</v>
      </c>
      <c r="B53" s="62" t="s">
        <v>99</v>
      </c>
      <c r="C53" s="78">
        <f>+C54+C56</f>
        <v>0</v>
      </c>
      <c r="D53" s="78">
        <f t="shared" ref="D53:G53" si="9">+D54+D56</f>
        <v>95000</v>
      </c>
      <c r="E53" s="78">
        <f t="shared" si="9"/>
        <v>95000</v>
      </c>
      <c r="F53" s="78">
        <f t="shared" si="9"/>
        <v>79972.289999999994</v>
      </c>
      <c r="G53" s="78">
        <f t="shared" si="9"/>
        <v>-29104.58</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38" x14ac:dyDescent="0.3">
      <c r="A54" s="61" t="s">
        <v>100</v>
      </c>
      <c r="B54" s="62" t="s">
        <v>101</v>
      </c>
      <c r="C54" s="78">
        <f>+C55</f>
        <v>0</v>
      </c>
      <c r="D54" s="78">
        <f t="shared" ref="D54:G54" si="10">+D55</f>
        <v>95000</v>
      </c>
      <c r="E54" s="78">
        <f t="shared" si="10"/>
        <v>95000</v>
      </c>
      <c r="F54" s="78">
        <f t="shared" si="10"/>
        <v>79972.289999999994</v>
      </c>
      <c r="G54" s="78">
        <f t="shared" si="10"/>
        <v>-29104.58</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38" x14ac:dyDescent="0.3">
      <c r="A55" s="63" t="s">
        <v>102</v>
      </c>
      <c r="B55" s="34" t="s">
        <v>103</v>
      </c>
      <c r="C55" s="44"/>
      <c r="D55" s="78">
        <v>95000</v>
      </c>
      <c r="E55" s="78">
        <v>95000</v>
      </c>
      <c r="F55" s="44">
        <v>79972.289999999994</v>
      </c>
      <c r="G55" s="44">
        <f>F55-[1]VENITURI!$F$55</f>
        <v>-29104.58</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38" x14ac:dyDescent="0.3">
      <c r="A56" s="61" t="s">
        <v>104</v>
      </c>
      <c r="B56" s="62" t="s">
        <v>105</v>
      </c>
      <c r="C56" s="78">
        <f>+C57</f>
        <v>0</v>
      </c>
      <c r="D56" s="78">
        <f t="shared" ref="D56:G56" si="11">+D57</f>
        <v>0</v>
      </c>
      <c r="E56" s="78">
        <f t="shared" si="11"/>
        <v>0</v>
      </c>
      <c r="F56" s="78">
        <f t="shared" si="11"/>
        <v>0</v>
      </c>
      <c r="G56" s="78">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38" x14ac:dyDescent="0.3">
      <c r="A57" s="63" t="s">
        <v>106</v>
      </c>
      <c r="B57" s="34" t="s">
        <v>107</v>
      </c>
      <c r="C57" s="44"/>
      <c r="D57" s="78"/>
      <c r="E57" s="78"/>
      <c r="F57" s="44"/>
      <c r="G57" s="44"/>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6"/>
      <c r="EH57" s="6"/>
    </row>
    <row r="58" spans="1:138" s="19" customFormat="1" x14ac:dyDescent="0.3">
      <c r="A58" s="61" t="s">
        <v>108</v>
      </c>
      <c r="B58" s="62" t="s">
        <v>109</v>
      </c>
      <c r="C58" s="78">
        <f>+C59+C64</f>
        <v>0</v>
      </c>
      <c r="D58" s="78">
        <f>+D59+D64</f>
        <v>236000</v>
      </c>
      <c r="E58" s="78">
        <f>+E59+E64</f>
        <v>236000</v>
      </c>
      <c r="F58" s="78">
        <f>+F59+F64</f>
        <v>412748.28</v>
      </c>
      <c r="G58" s="78">
        <f>+G59+G64</f>
        <v>188523.09999999998</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row>
    <row r="59" spans="1:138" x14ac:dyDescent="0.3">
      <c r="A59" s="61" t="s">
        <v>110</v>
      </c>
      <c r="B59" s="62" t="s">
        <v>111</v>
      </c>
      <c r="C59" s="78">
        <f>C63+C61+C62+C60</f>
        <v>0</v>
      </c>
      <c r="D59" s="78">
        <f t="shared" ref="D59:G59" si="12">D63+D61+D62+D60</f>
        <v>236000</v>
      </c>
      <c r="E59" s="78">
        <f t="shared" si="12"/>
        <v>236000</v>
      </c>
      <c r="F59" s="78">
        <f t="shared" si="12"/>
        <v>412748.28</v>
      </c>
      <c r="G59" s="78">
        <f t="shared" si="12"/>
        <v>188523.09999999998</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38" x14ac:dyDescent="0.3">
      <c r="A60" s="61" t="s">
        <v>516</v>
      </c>
      <c r="B60" s="62" t="s">
        <v>515</v>
      </c>
      <c r="C60" s="78"/>
      <c r="D60" s="78"/>
      <c r="E60" s="78"/>
      <c r="F60" s="97">
        <v>193884</v>
      </c>
      <c r="G60" s="44">
        <f>F60-[1]VENITURI!$F$60</f>
        <v>173956</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38" x14ac:dyDescent="0.3">
      <c r="A61" s="68" t="s">
        <v>112</v>
      </c>
      <c r="B61" s="62" t="s">
        <v>113</v>
      </c>
      <c r="C61" s="78"/>
      <c r="D61" s="78"/>
      <c r="E61" s="78"/>
      <c r="F61" s="78">
        <v>-3719.24</v>
      </c>
      <c r="G61" s="44">
        <f>F61-[1]VENITURI!$F$61</f>
        <v>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38" x14ac:dyDescent="0.3">
      <c r="A62" s="68" t="s">
        <v>114</v>
      </c>
      <c r="B62" s="62" t="s">
        <v>115</v>
      </c>
      <c r="C62" s="78"/>
      <c r="D62" s="78"/>
      <c r="E62" s="78"/>
      <c r="F62" s="97"/>
      <c r="G62" s="44"/>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38" ht="19.5" customHeight="1" x14ac:dyDescent="0.3">
      <c r="A63" s="63" t="s">
        <v>116</v>
      </c>
      <c r="B63" s="69" t="s">
        <v>117</v>
      </c>
      <c r="C63" s="44"/>
      <c r="D63" s="78">
        <v>236000</v>
      </c>
      <c r="E63" s="78">
        <v>236000</v>
      </c>
      <c r="F63" s="44">
        <v>222583.52</v>
      </c>
      <c r="G63" s="44">
        <f>F63-[1]VENITURI!$F$63</f>
        <v>14567.099999999977</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38" ht="30" x14ac:dyDescent="0.3">
      <c r="A64" s="61" t="s">
        <v>118</v>
      </c>
      <c r="B64" s="62" t="s">
        <v>119</v>
      </c>
      <c r="C64" s="78">
        <f>C65</f>
        <v>0</v>
      </c>
      <c r="D64" s="78">
        <f t="shared" ref="D64:G64" si="13">D65</f>
        <v>0</v>
      </c>
      <c r="E64" s="78">
        <f t="shared" si="13"/>
        <v>0</v>
      </c>
      <c r="F64" s="78">
        <f t="shared" si="13"/>
        <v>0</v>
      </c>
      <c r="G64" s="78">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38" x14ac:dyDescent="0.3">
      <c r="A65" s="63" t="s">
        <v>120</v>
      </c>
      <c r="B65" s="69" t="s">
        <v>121</v>
      </c>
      <c r="C65" s="44"/>
      <c r="D65" s="78"/>
      <c r="E65" s="78"/>
      <c r="F65" s="44"/>
      <c r="G65" s="44"/>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row>
    <row r="66" spans="1:138" x14ac:dyDescent="0.3">
      <c r="A66" s="61" t="s">
        <v>122</v>
      </c>
      <c r="B66" s="62" t="s">
        <v>123</v>
      </c>
      <c r="C66" s="78">
        <f>+C67</f>
        <v>0</v>
      </c>
      <c r="D66" s="78">
        <f t="shared" ref="D66:G66" si="14">+D67</f>
        <v>287281860</v>
      </c>
      <c r="E66" s="78">
        <f t="shared" si="14"/>
        <v>287281860</v>
      </c>
      <c r="F66" s="78">
        <f t="shared" si="14"/>
        <v>284574768.59000003</v>
      </c>
      <c r="G66" s="78">
        <f t="shared" si="14"/>
        <v>82970522.590000004</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row>
    <row r="67" spans="1:138" ht="30" x14ac:dyDescent="0.3">
      <c r="A67" s="61" t="s">
        <v>124</v>
      </c>
      <c r="B67" s="62" t="s">
        <v>125</v>
      </c>
      <c r="C67" s="78">
        <f>+C68+C81</f>
        <v>0</v>
      </c>
      <c r="D67" s="78">
        <f t="shared" ref="D67:G67" si="15">+D68+D81</f>
        <v>287281860</v>
      </c>
      <c r="E67" s="78">
        <f t="shared" si="15"/>
        <v>287281860</v>
      </c>
      <c r="F67" s="78">
        <f t="shared" si="15"/>
        <v>284574768.59000003</v>
      </c>
      <c r="G67" s="78">
        <f t="shared" si="15"/>
        <v>82970522.590000004</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row>
    <row r="68" spans="1:138" x14ac:dyDescent="0.3">
      <c r="A68" s="61" t="s">
        <v>126</v>
      </c>
      <c r="B68" s="62" t="s">
        <v>127</v>
      </c>
      <c r="C68" s="78">
        <f>C69+C70+C71+C72+C74+C75+C76+C77+C73+C78+C79+C80</f>
        <v>0</v>
      </c>
      <c r="D68" s="78">
        <f t="shared" ref="D68:G68" si="16">D69+D70+D71+D72+D74+D75+D76+D77+D73+D78+D79+D80</f>
        <v>287281820</v>
      </c>
      <c r="E68" s="78">
        <f t="shared" si="16"/>
        <v>287281820</v>
      </c>
      <c r="F68" s="78">
        <f t="shared" si="16"/>
        <v>284573258.59000003</v>
      </c>
      <c r="G68" s="78">
        <f t="shared" si="16"/>
        <v>82970518.590000004</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row>
    <row r="69" spans="1:138" ht="30" x14ac:dyDescent="0.3">
      <c r="A69" s="63" t="s">
        <v>128</v>
      </c>
      <c r="B69" s="69" t="s">
        <v>129</v>
      </c>
      <c r="C69" s="44"/>
      <c r="D69" s="78"/>
      <c r="E69" s="78"/>
      <c r="F69" s="44"/>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row>
    <row r="70" spans="1:138" ht="30" x14ac:dyDescent="0.3">
      <c r="A70" s="63" t="s">
        <v>130</v>
      </c>
      <c r="B70" s="69" t="s">
        <v>131</v>
      </c>
      <c r="C70" s="44"/>
      <c r="D70" s="78"/>
      <c r="E70" s="78"/>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row>
    <row r="71" spans="1:138" ht="30" x14ac:dyDescent="0.3">
      <c r="A71" s="70" t="s">
        <v>132</v>
      </c>
      <c r="B71" s="69" t="s">
        <v>133</v>
      </c>
      <c r="C71" s="44"/>
      <c r="D71" s="78">
        <v>165678870</v>
      </c>
      <c r="E71" s="78">
        <v>165678870</v>
      </c>
      <c r="F71" s="44">
        <f>165678870-2699897</f>
        <v>162978973</v>
      </c>
      <c r="G71" s="44">
        <f>F71-[1]VENITURI!$F$71</f>
        <v>40884253</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row>
    <row r="72" spans="1:138" ht="30" x14ac:dyDescent="0.3">
      <c r="A72" s="63" t="s">
        <v>134</v>
      </c>
      <c r="B72" s="71" t="s">
        <v>135</v>
      </c>
      <c r="C72" s="44"/>
      <c r="D72" s="78"/>
      <c r="E72" s="78"/>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row>
    <row r="73" spans="1:138" x14ac:dyDescent="0.3">
      <c r="A73" s="63" t="s">
        <v>136</v>
      </c>
      <c r="B73" s="71" t="s">
        <v>137</v>
      </c>
      <c r="C73" s="44"/>
      <c r="D73" s="78"/>
      <c r="E73" s="78"/>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row>
    <row r="74" spans="1:138" ht="30" x14ac:dyDescent="0.3">
      <c r="A74" s="63" t="s">
        <v>138</v>
      </c>
      <c r="B74" s="71" t="s">
        <v>139</v>
      </c>
      <c r="C74" s="44"/>
      <c r="D74" s="78"/>
      <c r="E74" s="78"/>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row>
    <row r="75" spans="1:138" ht="30" x14ac:dyDescent="0.3">
      <c r="A75" s="63" t="s">
        <v>140</v>
      </c>
      <c r="B75" s="71" t="s">
        <v>141</v>
      </c>
      <c r="C75" s="44"/>
      <c r="D75" s="78"/>
      <c r="E75" s="78"/>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row>
    <row r="76" spans="1:138" ht="30" x14ac:dyDescent="0.3">
      <c r="A76" s="63" t="s">
        <v>142</v>
      </c>
      <c r="B76" s="71" t="s">
        <v>143</v>
      </c>
      <c r="C76" s="44"/>
      <c r="D76" s="78"/>
      <c r="E76" s="78"/>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row>
    <row r="77" spans="1:138" ht="75" x14ac:dyDescent="0.3">
      <c r="A77" s="63" t="s">
        <v>144</v>
      </c>
      <c r="B77" s="71" t="s">
        <v>145</v>
      </c>
      <c r="C77" s="44"/>
      <c r="D77" s="78"/>
      <c r="E77" s="78"/>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row>
    <row r="78" spans="1:138" ht="30" x14ac:dyDescent="0.3">
      <c r="A78" s="63" t="s">
        <v>146</v>
      </c>
      <c r="B78" s="71" t="s">
        <v>147</v>
      </c>
      <c r="C78" s="44"/>
      <c r="D78" s="78">
        <v>15203780</v>
      </c>
      <c r="E78" s="78">
        <v>15203780</v>
      </c>
      <c r="F78" s="44">
        <f>15195115.59</f>
        <v>15195115.59</v>
      </c>
      <c r="G78" s="44">
        <f>F78-[1]VENITURI!$F$78</f>
        <v>3916105.59</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row>
    <row r="79" spans="1:138" ht="30" x14ac:dyDescent="0.3">
      <c r="A79" s="63" t="s">
        <v>148</v>
      </c>
      <c r="B79" s="71" t="s">
        <v>149</v>
      </c>
      <c r="C79" s="44"/>
      <c r="D79" s="78"/>
      <c r="E79" s="78"/>
      <c r="F79" s="44"/>
      <c r="G79" s="4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row>
    <row r="80" spans="1:138" ht="60" x14ac:dyDescent="0.3">
      <c r="A80" s="63" t="s">
        <v>150</v>
      </c>
      <c r="B80" s="71" t="s">
        <v>151</v>
      </c>
      <c r="C80" s="44"/>
      <c r="D80" s="78">
        <v>106399170</v>
      </c>
      <c r="E80" s="78">
        <v>106399170</v>
      </c>
      <c r="F80" s="44">
        <v>106399170</v>
      </c>
      <c r="G80" s="44">
        <f>F80-[1]VENITURI!$F$80</f>
        <v>38170160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row>
    <row r="81" spans="1:138" x14ac:dyDescent="0.3">
      <c r="A81" s="61" t="s">
        <v>152</v>
      </c>
      <c r="B81" s="62" t="s">
        <v>153</v>
      </c>
      <c r="C81" s="78">
        <f>+C82+C83+C84+C85+C86+C87+C88+C89</f>
        <v>0</v>
      </c>
      <c r="D81" s="78">
        <f t="shared" ref="D81:F81" si="17">+D82+D83+D84+D85+D86+D87+D88+D89</f>
        <v>40</v>
      </c>
      <c r="E81" s="78">
        <f t="shared" si="17"/>
        <v>40</v>
      </c>
      <c r="F81" s="78">
        <f t="shared" si="17"/>
        <v>1510</v>
      </c>
      <c r="G81" s="44">
        <f>F81-[1]VENITURI!$F$81</f>
        <v>4</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row>
    <row r="82" spans="1:138" ht="30" x14ac:dyDescent="0.3">
      <c r="A82" s="72" t="s">
        <v>154</v>
      </c>
      <c r="B82" s="34" t="s">
        <v>155</v>
      </c>
      <c r="C82" s="44"/>
      <c r="D82" s="78"/>
      <c r="E82" s="78"/>
      <c r="F82" s="44"/>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38" ht="30" x14ac:dyDescent="0.3">
      <c r="A83" s="72" t="s">
        <v>156</v>
      </c>
      <c r="B83" s="35" t="s">
        <v>135</v>
      </c>
      <c r="C83" s="44"/>
      <c r="D83" s="78"/>
      <c r="E83" s="78"/>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38" ht="45" x14ac:dyDescent="0.3">
      <c r="A84" s="63" t="s">
        <v>157</v>
      </c>
      <c r="B84" s="34" t="s">
        <v>158</v>
      </c>
      <c r="C84" s="44"/>
      <c r="D84" s="78"/>
      <c r="E84" s="78"/>
      <c r="F84" s="44">
        <v>1721</v>
      </c>
      <c r="G84" s="44">
        <f>F84-[1]VENITURI!$F$84</f>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38" ht="45" x14ac:dyDescent="0.3">
      <c r="A85" s="63" t="s">
        <v>159</v>
      </c>
      <c r="B85" s="34" t="s">
        <v>160</v>
      </c>
      <c r="C85" s="44"/>
      <c r="D85" s="78">
        <v>30</v>
      </c>
      <c r="E85" s="78">
        <v>30</v>
      </c>
      <c r="F85" s="44">
        <v>-259</v>
      </c>
      <c r="G85" s="44">
        <f>F85-[1]VENITURI!$F$85</f>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6"/>
      <c r="EH85" s="6"/>
    </row>
    <row r="86" spans="1:138" ht="30" x14ac:dyDescent="0.3">
      <c r="A86" s="63" t="s">
        <v>161</v>
      </c>
      <c r="B86" s="34" t="s">
        <v>139</v>
      </c>
      <c r="C86" s="44"/>
      <c r="D86" s="78"/>
      <c r="E86" s="78"/>
      <c r="F86" s="44"/>
      <c r="G86" s="44"/>
      <c r="S86" s="6"/>
      <c r="AS86" s="6"/>
      <c r="AT86" s="6"/>
      <c r="AU86" s="6"/>
      <c r="BM86" s="6"/>
    </row>
    <row r="87" spans="1:138" ht="30" x14ac:dyDescent="0.3">
      <c r="A87" s="65" t="s">
        <v>162</v>
      </c>
      <c r="B87" s="73" t="s">
        <v>163</v>
      </c>
      <c r="C87" s="44"/>
      <c r="D87" s="78"/>
      <c r="E87" s="78"/>
      <c r="F87" s="44"/>
      <c r="G87" s="44"/>
      <c r="AS87" s="6"/>
      <c r="AT87" s="6"/>
      <c r="AU87" s="6"/>
      <c r="BM87" s="6"/>
    </row>
    <row r="88" spans="1:138" ht="75" x14ac:dyDescent="0.3">
      <c r="A88" s="74" t="s">
        <v>164</v>
      </c>
      <c r="B88" s="24" t="s">
        <v>165</v>
      </c>
      <c r="C88" s="44"/>
      <c r="D88" s="78">
        <v>10</v>
      </c>
      <c r="E88" s="78">
        <v>10</v>
      </c>
      <c r="F88" s="44">
        <v>48</v>
      </c>
      <c r="G88" s="44">
        <f>F88-[1]VENITURI!$F$88</f>
        <v>4</v>
      </c>
      <c r="H88" s="6"/>
      <c r="AS88" s="6"/>
      <c r="AT88" s="6"/>
      <c r="AU88" s="6"/>
      <c r="BM88" s="6"/>
    </row>
    <row r="89" spans="1:138" ht="45" x14ac:dyDescent="0.3">
      <c r="A89" s="74" t="s">
        <v>166</v>
      </c>
      <c r="B89" s="75" t="s">
        <v>167</v>
      </c>
      <c r="C89" s="44"/>
      <c r="D89" s="78"/>
      <c r="E89" s="78"/>
      <c r="F89" s="44"/>
      <c r="G89" s="44"/>
      <c r="AS89" s="6"/>
      <c r="AT89" s="6"/>
      <c r="AU89" s="6"/>
      <c r="BM89" s="6"/>
    </row>
    <row r="90" spans="1:138" ht="45" x14ac:dyDescent="0.3">
      <c r="A90" s="74" t="s">
        <v>168</v>
      </c>
      <c r="B90" s="76" t="s">
        <v>169</v>
      </c>
      <c r="C90" s="78">
        <f>C91</f>
        <v>0</v>
      </c>
      <c r="D90" s="78">
        <f t="shared" ref="D90:G91" si="18">D91</f>
        <v>0</v>
      </c>
      <c r="E90" s="78">
        <f t="shared" si="18"/>
        <v>0</v>
      </c>
      <c r="F90" s="78">
        <f t="shared" si="18"/>
        <v>0</v>
      </c>
      <c r="G90" s="78">
        <f t="shared" si="18"/>
        <v>0</v>
      </c>
      <c r="AS90" s="6"/>
      <c r="AT90" s="6"/>
      <c r="AU90" s="6"/>
      <c r="BM90" s="6"/>
    </row>
    <row r="91" spans="1:138" x14ac:dyDescent="0.3">
      <c r="A91" s="74" t="s">
        <v>170</v>
      </c>
      <c r="B91" s="75" t="s">
        <v>171</v>
      </c>
      <c r="C91" s="78">
        <f>C92</f>
        <v>0</v>
      </c>
      <c r="D91" s="78">
        <f t="shared" si="18"/>
        <v>0</v>
      </c>
      <c r="E91" s="78">
        <f t="shared" si="18"/>
        <v>0</v>
      </c>
      <c r="F91" s="78">
        <f t="shared" si="18"/>
        <v>0</v>
      </c>
      <c r="G91" s="78">
        <f t="shared" si="18"/>
        <v>0</v>
      </c>
      <c r="AS91" s="6"/>
      <c r="AT91" s="6"/>
      <c r="AU91" s="6"/>
      <c r="BM91" s="6"/>
    </row>
    <row r="92" spans="1:138" x14ac:dyDescent="0.3">
      <c r="A92" s="74" t="s">
        <v>172</v>
      </c>
      <c r="B92" s="75" t="s">
        <v>173</v>
      </c>
      <c r="C92" s="78"/>
      <c r="D92" s="78"/>
      <c r="E92" s="78"/>
      <c r="F92" s="44"/>
      <c r="G92" s="44"/>
      <c r="BM92" s="6"/>
    </row>
    <row r="93" spans="1:138" ht="45" x14ac:dyDescent="0.3">
      <c r="A93" s="74" t="s">
        <v>471</v>
      </c>
      <c r="B93" s="76" t="s">
        <v>169</v>
      </c>
      <c r="C93" s="78">
        <f>C94+C97</f>
        <v>0</v>
      </c>
      <c r="D93" s="78">
        <f t="shared" ref="D93:G93" si="19">D94+D97</f>
        <v>0</v>
      </c>
      <c r="E93" s="78">
        <f t="shared" si="19"/>
        <v>0</v>
      </c>
      <c r="F93" s="78">
        <f t="shared" si="19"/>
        <v>0</v>
      </c>
      <c r="G93" s="78">
        <f t="shared" si="19"/>
        <v>0</v>
      </c>
      <c r="BM93" s="6"/>
    </row>
    <row r="94" spans="1:138" x14ac:dyDescent="0.3">
      <c r="A94" s="74" t="s">
        <v>472</v>
      </c>
      <c r="B94" s="75" t="s">
        <v>171</v>
      </c>
      <c r="C94" s="78">
        <f>C95+C96</f>
        <v>0</v>
      </c>
      <c r="D94" s="78">
        <f t="shared" ref="D94:G94" si="20">D95</f>
        <v>0</v>
      </c>
      <c r="E94" s="78">
        <f t="shared" si="20"/>
        <v>0</v>
      </c>
      <c r="F94" s="78">
        <f t="shared" si="20"/>
        <v>0</v>
      </c>
      <c r="G94" s="78">
        <f t="shared" si="20"/>
        <v>0</v>
      </c>
      <c r="BM94" s="6"/>
    </row>
    <row r="95" spans="1:138" x14ac:dyDescent="0.3">
      <c r="A95" s="74" t="s">
        <v>473</v>
      </c>
      <c r="B95" s="75" t="s">
        <v>466</v>
      </c>
      <c r="C95" s="78"/>
      <c r="D95" s="78"/>
      <c r="E95" s="78"/>
      <c r="F95" s="44"/>
      <c r="G95" s="44"/>
      <c r="BM95" s="6"/>
    </row>
    <row r="96" spans="1:138" x14ac:dyDescent="0.3">
      <c r="A96" s="74" t="s">
        <v>497</v>
      </c>
      <c r="B96" s="75" t="s">
        <v>496</v>
      </c>
      <c r="C96" s="78"/>
      <c r="D96" s="78"/>
      <c r="E96" s="78"/>
      <c r="F96" s="44"/>
      <c r="G96" s="44"/>
      <c r="BM96" s="6"/>
    </row>
    <row r="97" spans="1:65" ht="30" x14ac:dyDescent="0.3">
      <c r="A97" s="74" t="s">
        <v>500</v>
      </c>
      <c r="B97" s="76" t="s">
        <v>499</v>
      </c>
      <c r="C97" s="78">
        <f>C98+C99</f>
        <v>0</v>
      </c>
      <c r="D97" s="78">
        <f t="shared" ref="D97:G97" si="21">D98+D99</f>
        <v>0</v>
      </c>
      <c r="E97" s="78">
        <f t="shared" si="21"/>
        <v>0</v>
      </c>
      <c r="F97" s="78">
        <f t="shared" si="21"/>
        <v>0</v>
      </c>
      <c r="G97" s="78">
        <f t="shared" si="21"/>
        <v>0</v>
      </c>
      <c r="BM97" s="6"/>
    </row>
    <row r="98" spans="1:65" x14ac:dyDescent="0.3">
      <c r="A98" s="74" t="s">
        <v>501</v>
      </c>
      <c r="B98" s="75" t="s">
        <v>466</v>
      </c>
      <c r="C98" s="78"/>
      <c r="D98" s="78"/>
      <c r="E98" s="78"/>
      <c r="F98" s="44"/>
      <c r="G98" s="44"/>
      <c r="BM98" s="6"/>
    </row>
    <row r="99" spans="1:65" x14ac:dyDescent="0.3">
      <c r="A99" s="74" t="s">
        <v>502</v>
      </c>
      <c r="B99" s="75" t="s">
        <v>496</v>
      </c>
      <c r="C99" s="78"/>
      <c r="D99" s="78"/>
      <c r="E99" s="78"/>
      <c r="F99" s="44"/>
      <c r="G99" s="44"/>
      <c r="BM99" s="6"/>
    </row>
    <row r="100" spans="1:65" ht="30" x14ac:dyDescent="0.3">
      <c r="A100" s="76" t="s">
        <v>474</v>
      </c>
      <c r="B100" s="76" t="s">
        <v>174</v>
      </c>
      <c r="C100" s="78">
        <f>C101+C103</f>
        <v>0</v>
      </c>
      <c r="D100" s="78">
        <f t="shared" ref="D100:G100" si="22">D101+D103</f>
        <v>0</v>
      </c>
      <c r="E100" s="78">
        <f t="shared" si="22"/>
        <v>0</v>
      </c>
      <c r="F100" s="78">
        <f t="shared" si="22"/>
        <v>0</v>
      </c>
      <c r="G100" s="78">
        <f t="shared" si="22"/>
        <v>0</v>
      </c>
      <c r="BM100" s="6"/>
    </row>
    <row r="101" spans="1:65" ht="45" x14ac:dyDescent="0.3">
      <c r="A101" s="76" t="s">
        <v>175</v>
      </c>
      <c r="B101" s="76" t="s">
        <v>169</v>
      </c>
      <c r="C101" s="78">
        <f>C102</f>
        <v>0</v>
      </c>
      <c r="D101" s="78">
        <f t="shared" ref="D101:G101" si="23">D102</f>
        <v>0</v>
      </c>
      <c r="E101" s="78">
        <f t="shared" si="23"/>
        <v>0</v>
      </c>
      <c r="F101" s="78">
        <f t="shared" si="23"/>
        <v>0</v>
      </c>
      <c r="G101" s="78">
        <f t="shared" si="23"/>
        <v>0</v>
      </c>
      <c r="BM101" s="6"/>
    </row>
    <row r="102" spans="1:65" ht="30" x14ac:dyDescent="0.3">
      <c r="A102" s="75" t="s">
        <v>176</v>
      </c>
      <c r="B102" s="75" t="s">
        <v>177</v>
      </c>
      <c r="C102" s="78"/>
      <c r="D102" s="78"/>
      <c r="E102" s="78"/>
      <c r="F102" s="78"/>
      <c r="G102" s="78"/>
      <c r="BM102" s="6"/>
    </row>
    <row r="103" spans="1:65" x14ac:dyDescent="0.3">
      <c r="A103" s="75"/>
      <c r="B103" s="75" t="s">
        <v>467</v>
      </c>
      <c r="C103" s="78">
        <f>C104</f>
        <v>0</v>
      </c>
      <c r="D103" s="78">
        <f t="shared" ref="D103:G105" si="24">D104</f>
        <v>0</v>
      </c>
      <c r="E103" s="78">
        <f t="shared" si="24"/>
        <v>0</v>
      </c>
      <c r="F103" s="78">
        <f t="shared" si="24"/>
        <v>0</v>
      </c>
      <c r="G103" s="78">
        <f t="shared" si="24"/>
        <v>0</v>
      </c>
      <c r="BM103" s="6"/>
    </row>
    <row r="104" spans="1:65" x14ac:dyDescent="0.3">
      <c r="A104" s="75" t="s">
        <v>475</v>
      </c>
      <c r="B104" s="75" t="s">
        <v>468</v>
      </c>
      <c r="C104" s="78">
        <f>C105</f>
        <v>0</v>
      </c>
      <c r="D104" s="78">
        <f t="shared" si="24"/>
        <v>0</v>
      </c>
      <c r="E104" s="78">
        <f t="shared" si="24"/>
        <v>0</v>
      </c>
      <c r="F104" s="78">
        <f t="shared" si="24"/>
        <v>0</v>
      </c>
      <c r="G104" s="78">
        <f t="shared" si="24"/>
        <v>0</v>
      </c>
      <c r="BM104" s="6"/>
    </row>
    <row r="105" spans="1:65" ht="30" x14ac:dyDescent="0.3">
      <c r="A105" s="75" t="s">
        <v>476</v>
      </c>
      <c r="B105" s="75" t="s">
        <v>469</v>
      </c>
      <c r="C105" s="78">
        <f>C106</f>
        <v>0</v>
      </c>
      <c r="D105" s="78">
        <f t="shared" si="24"/>
        <v>0</v>
      </c>
      <c r="E105" s="78">
        <f t="shared" si="24"/>
        <v>0</v>
      </c>
      <c r="F105" s="78">
        <f t="shared" si="24"/>
        <v>0</v>
      </c>
      <c r="G105" s="78">
        <f t="shared" si="24"/>
        <v>0</v>
      </c>
      <c r="BM105" s="6"/>
    </row>
    <row r="106" spans="1:65" x14ac:dyDescent="0.3">
      <c r="A106" s="75" t="s">
        <v>477</v>
      </c>
      <c r="B106" s="75" t="s">
        <v>470</v>
      </c>
      <c r="C106" s="44"/>
      <c r="D106" s="78"/>
      <c r="E106" s="78"/>
      <c r="F106" s="44"/>
      <c r="G106" s="44"/>
      <c r="BM106" s="6"/>
    </row>
    <row r="107" spans="1:65" x14ac:dyDescent="0.3">
      <c r="A107" s="76" t="s">
        <v>178</v>
      </c>
      <c r="B107" s="76" t="s">
        <v>179</v>
      </c>
      <c r="C107" s="78">
        <f>C108</f>
        <v>0</v>
      </c>
      <c r="D107" s="78">
        <f t="shared" ref="D107:G107" si="25">D108</f>
        <v>0</v>
      </c>
      <c r="E107" s="78">
        <f t="shared" si="25"/>
        <v>0</v>
      </c>
      <c r="F107" s="78">
        <f t="shared" si="25"/>
        <v>2242963</v>
      </c>
      <c r="G107" s="78">
        <f t="shared" si="25"/>
        <v>2963104</v>
      </c>
      <c r="H107" s="6"/>
      <c r="BM107" s="6"/>
    </row>
    <row r="108" spans="1:65" ht="30" x14ac:dyDescent="0.3">
      <c r="A108" s="75" t="s">
        <v>180</v>
      </c>
      <c r="B108" s="75" t="s">
        <v>181</v>
      </c>
      <c r="C108" s="44"/>
      <c r="D108" s="78"/>
      <c r="E108" s="78"/>
      <c r="F108" s="44">
        <v>2242963</v>
      </c>
      <c r="G108" s="44">
        <f>F108-[1]VENITURI!$F$108</f>
        <v>2963104</v>
      </c>
      <c r="BM108" s="6"/>
    </row>
    <row r="109" spans="1:65" x14ac:dyDescent="0.3">
      <c r="BM109" s="6"/>
    </row>
    <row r="110" spans="1:65" x14ac:dyDescent="0.3">
      <c r="BM110" s="6"/>
    </row>
    <row r="111" spans="1:65" x14ac:dyDescent="0.3">
      <c r="B111" s="4" t="s">
        <v>518</v>
      </c>
      <c r="C111" s="4"/>
      <c r="D111" s="4" t="s">
        <v>520</v>
      </c>
      <c r="E111" s="4"/>
      <c r="F111" s="6"/>
      <c r="G111" s="6" t="s">
        <v>522</v>
      </c>
    </row>
    <row r="112" spans="1:65" x14ac:dyDescent="0.3">
      <c r="B112" s="4" t="s">
        <v>519</v>
      </c>
      <c r="C112" s="4"/>
      <c r="D112" s="4" t="s">
        <v>521</v>
      </c>
      <c r="E112" s="4"/>
      <c r="F112" s="6"/>
      <c r="G112" s="6" t="s">
        <v>523</v>
      </c>
    </row>
    <row r="113" spans="2:7" x14ac:dyDescent="0.3">
      <c r="B113" s="4"/>
      <c r="C113" s="4"/>
      <c r="D113" s="4"/>
      <c r="E113" s="4"/>
      <c r="F113" s="4"/>
      <c r="G113" s="4" t="s">
        <v>524</v>
      </c>
    </row>
    <row r="114" spans="2:7" x14ac:dyDescent="0.3">
      <c r="B114" s="4"/>
      <c r="C114" s="4"/>
      <c r="D114" s="4"/>
      <c r="E114" s="4"/>
      <c r="F114" s="4"/>
      <c r="G114" s="4"/>
    </row>
    <row r="115" spans="2:7" x14ac:dyDescent="0.3">
      <c r="D115" s="5"/>
      <c r="E115" s="5"/>
    </row>
    <row r="116" spans="2:7" x14ac:dyDescent="0.3">
      <c r="D116" s="5"/>
      <c r="E116" s="5"/>
    </row>
    <row r="117" spans="2:7" x14ac:dyDescent="0.3">
      <c r="D117" s="5"/>
      <c r="E117" s="5"/>
    </row>
    <row r="118" spans="2:7" x14ac:dyDescent="0.3">
      <c r="B118" s="51"/>
      <c r="D118" s="5"/>
      <c r="F118" s="6"/>
    </row>
    <row r="119" spans="2:7" x14ac:dyDescent="0.3">
      <c r="B119" s="51"/>
      <c r="D119" s="5"/>
      <c r="F119" s="6"/>
    </row>
    <row r="120" spans="2:7" x14ac:dyDescent="0.3">
      <c r="B120" s="51"/>
      <c r="D120" s="5"/>
      <c r="F120" s="6"/>
    </row>
    <row r="121" spans="2:7" x14ac:dyDescent="0.3">
      <c r="B121" s="51"/>
      <c r="D121" s="5"/>
      <c r="F121" s="6"/>
    </row>
    <row r="122" spans="2:7" x14ac:dyDescent="0.3">
      <c r="B122" s="51"/>
      <c r="D122" s="5"/>
      <c r="F122" s="6"/>
    </row>
    <row r="123" spans="2:7" x14ac:dyDescent="0.3">
      <c r="B123" s="51"/>
      <c r="D123" s="5"/>
      <c r="F123" s="6"/>
    </row>
  </sheetData>
  <phoneticPr fontId="19" type="noConversion"/>
  <pageMargins left="0.75" right="0.75" top="1" bottom="1" header="0.5" footer="0.5"/>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M301"/>
  <sheetViews>
    <sheetView tabSelected="1" zoomScaleNormal="100" workbookViewId="0">
      <pane xSplit="3" ySplit="6" topLeftCell="D7" activePane="bottomRight" state="frozen"/>
      <selection activeCell="G7" sqref="G7:H209"/>
      <selection pane="topRight" activeCell="G7" sqref="G7:H209"/>
      <selection pane="bottomLeft" activeCell="G7" sqref="G7:H209"/>
      <selection pane="bottomRight" activeCell="D7" sqref="D7:F7"/>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7" style="4" customWidth="1"/>
    <col min="6" max="6" width="17.5703125" style="4" customWidth="1"/>
    <col min="7" max="7" width="15.42578125" style="4" bestFit="1" customWidth="1"/>
    <col min="8" max="8" width="18.7109375" style="4" hidden="1" customWidth="1"/>
    <col min="9" max="9" width="13" style="5" customWidth="1"/>
    <col min="10" max="10" width="9.140625" style="5"/>
    <col min="11" max="11" width="10.140625" style="5" bestFit="1" customWidth="1"/>
    <col min="12" max="16384" width="9.140625" style="5"/>
  </cols>
  <sheetData>
    <row r="1" spans="1:13" ht="17.25" x14ac:dyDescent="0.3">
      <c r="B1" s="2" t="s">
        <v>528</v>
      </c>
      <c r="C1" s="3"/>
    </row>
    <row r="2" spans="1:13" x14ac:dyDescent="0.3">
      <c r="B2" s="3"/>
      <c r="C2" s="3"/>
    </row>
    <row r="3" spans="1:13" x14ac:dyDescent="0.3">
      <c r="B3" s="3"/>
      <c r="C3" s="3"/>
      <c r="D3" s="6"/>
    </row>
    <row r="4" spans="1:13" x14ac:dyDescent="0.3">
      <c r="D4" s="7"/>
      <c r="E4" s="7"/>
      <c r="F4" s="8"/>
      <c r="G4" s="9"/>
      <c r="H4" s="87" t="s">
        <v>465</v>
      </c>
    </row>
    <row r="5" spans="1:13" s="13" customFormat="1" ht="79.5" customHeight="1" x14ac:dyDescent="0.2">
      <c r="A5" s="10" t="s">
        <v>1</v>
      </c>
      <c r="B5" s="11" t="s">
        <v>2</v>
      </c>
      <c r="C5" s="11" t="s">
        <v>3</v>
      </c>
      <c r="D5" s="11" t="s">
        <v>182</v>
      </c>
      <c r="E5" s="12" t="s">
        <v>183</v>
      </c>
      <c r="F5" s="12" t="s">
        <v>184</v>
      </c>
      <c r="G5" s="11" t="s">
        <v>185</v>
      </c>
      <c r="H5" s="11" t="s">
        <v>186</v>
      </c>
    </row>
    <row r="6" spans="1:13" x14ac:dyDescent="0.3">
      <c r="A6" s="14"/>
      <c r="B6" s="15" t="s">
        <v>187</v>
      </c>
      <c r="C6" s="15"/>
      <c r="D6" s="16"/>
      <c r="E6" s="16"/>
      <c r="F6" s="16"/>
      <c r="G6" s="16"/>
      <c r="H6" s="16"/>
    </row>
    <row r="7" spans="1:13" s="19" customFormat="1" ht="16.5" customHeight="1" x14ac:dyDescent="0.3">
      <c r="A7" s="17" t="s">
        <v>200</v>
      </c>
      <c r="B7" s="18" t="s">
        <v>188</v>
      </c>
      <c r="C7" s="79">
        <f t="shared" ref="C7" si="0">+C8+C16</f>
        <v>0</v>
      </c>
      <c r="D7" s="103">
        <f t="shared" ref="D7:H7" si="1">+D8+D16</f>
        <v>1255489800</v>
      </c>
      <c r="E7" s="103">
        <f t="shared" si="1"/>
        <v>1189642670</v>
      </c>
      <c r="F7" s="103">
        <f t="shared" si="1"/>
        <v>1189642670</v>
      </c>
      <c r="G7" s="98">
        <f t="shared" si="1"/>
        <v>1188788983.6400001</v>
      </c>
      <c r="H7" s="98" t="e">
        <f t="shared" si="1"/>
        <v>#REF!</v>
      </c>
      <c r="I7" s="33"/>
      <c r="K7" s="33"/>
      <c r="M7" s="33"/>
    </row>
    <row r="8" spans="1:13" s="19" customFormat="1" x14ac:dyDescent="0.3">
      <c r="A8" s="17" t="s">
        <v>202</v>
      </c>
      <c r="B8" s="20" t="s">
        <v>189</v>
      </c>
      <c r="C8" s="79">
        <f t="shared" ref="C8:H8" si="2">+C9+C10+C13+C11+C12+C15+C247+C14</f>
        <v>0</v>
      </c>
      <c r="D8" s="79">
        <f t="shared" si="2"/>
        <v>1255479800</v>
      </c>
      <c r="E8" s="79">
        <f t="shared" si="2"/>
        <v>1189632670</v>
      </c>
      <c r="F8" s="79">
        <f t="shared" si="2"/>
        <v>1189632670</v>
      </c>
      <c r="G8" s="79">
        <f t="shared" si="2"/>
        <v>1188778987.6400001</v>
      </c>
      <c r="H8" s="79" t="e">
        <f t="shared" si="2"/>
        <v>#REF!</v>
      </c>
      <c r="I8" s="33"/>
      <c r="K8" s="33"/>
    </row>
    <row r="9" spans="1:13" s="19" customFormat="1" x14ac:dyDescent="0.3">
      <c r="A9" s="17" t="s">
        <v>204</v>
      </c>
      <c r="B9" s="20" t="s">
        <v>190</v>
      </c>
      <c r="C9" s="79">
        <f t="shared" ref="C9" si="3">+C23</f>
        <v>0</v>
      </c>
      <c r="D9" s="79">
        <f t="shared" ref="D9:H9" si="4">+D23</f>
        <v>6402180</v>
      </c>
      <c r="E9" s="79">
        <f t="shared" si="4"/>
        <v>6402180</v>
      </c>
      <c r="F9" s="79">
        <f t="shared" si="4"/>
        <v>6402180</v>
      </c>
      <c r="G9" s="79">
        <f t="shared" si="4"/>
        <v>6400250</v>
      </c>
      <c r="H9" s="79">
        <f t="shared" si="4"/>
        <v>521111</v>
      </c>
      <c r="I9" s="33"/>
      <c r="K9" s="33"/>
    </row>
    <row r="10" spans="1:13" s="19" customFormat="1" ht="16.5" customHeight="1" x14ac:dyDescent="0.3">
      <c r="A10" s="17" t="s">
        <v>205</v>
      </c>
      <c r="B10" s="20" t="s">
        <v>191</v>
      </c>
      <c r="C10" s="79">
        <f t="shared" ref="C10" si="5">+C44</f>
        <v>0</v>
      </c>
      <c r="D10" s="79">
        <f t="shared" ref="D10:H10" si="6">+D44</f>
        <v>867877440</v>
      </c>
      <c r="E10" s="79">
        <f t="shared" si="6"/>
        <v>802030310</v>
      </c>
      <c r="F10" s="79">
        <f t="shared" si="6"/>
        <v>802030310</v>
      </c>
      <c r="G10" s="79">
        <f t="shared" si="6"/>
        <v>801959742.13000011</v>
      </c>
      <c r="H10" s="79" t="e">
        <f t="shared" si="6"/>
        <v>#REF!</v>
      </c>
      <c r="I10" s="33"/>
      <c r="K10" s="33"/>
    </row>
    <row r="11" spans="1:13" s="19" customFormat="1" x14ac:dyDescent="0.3">
      <c r="A11" s="17" t="s">
        <v>207</v>
      </c>
      <c r="B11" s="20" t="s">
        <v>192</v>
      </c>
      <c r="C11" s="79">
        <f t="shared" ref="C11" si="7">+C72</f>
        <v>0</v>
      </c>
      <c r="D11" s="79">
        <f t="shared" ref="D11:H11" si="8">+D72</f>
        <v>0</v>
      </c>
      <c r="E11" s="79">
        <f t="shared" si="8"/>
        <v>0</v>
      </c>
      <c r="F11" s="79">
        <f t="shared" si="8"/>
        <v>0</v>
      </c>
      <c r="G11" s="79">
        <f t="shared" si="8"/>
        <v>0</v>
      </c>
      <c r="H11" s="79">
        <f t="shared" si="8"/>
        <v>0</v>
      </c>
      <c r="I11" s="33"/>
      <c r="K11" s="33"/>
    </row>
    <row r="12" spans="1:13" s="19" customFormat="1" ht="30" x14ac:dyDescent="0.3">
      <c r="A12" s="17" t="s">
        <v>208</v>
      </c>
      <c r="B12" s="20" t="s">
        <v>193</v>
      </c>
      <c r="C12" s="79">
        <f t="shared" ref="C12" si="9">C248</f>
        <v>0</v>
      </c>
      <c r="D12" s="79">
        <f t="shared" ref="D12:H12" si="10">D248</f>
        <v>244844570</v>
      </c>
      <c r="E12" s="79">
        <f t="shared" si="10"/>
        <v>244844570</v>
      </c>
      <c r="F12" s="79">
        <f t="shared" si="10"/>
        <v>244844570</v>
      </c>
      <c r="G12" s="79">
        <f t="shared" si="10"/>
        <v>244844552</v>
      </c>
      <c r="H12" s="79">
        <f t="shared" si="10"/>
        <v>19305142</v>
      </c>
      <c r="I12" s="33"/>
      <c r="K12" s="33"/>
    </row>
    <row r="13" spans="1:13" s="19" customFormat="1" ht="16.5" customHeight="1" x14ac:dyDescent="0.3">
      <c r="A13" s="17" t="s">
        <v>209</v>
      </c>
      <c r="B13" s="20" t="s">
        <v>194</v>
      </c>
      <c r="C13" s="79">
        <f t="shared" ref="C13" si="11">C265</f>
        <v>0</v>
      </c>
      <c r="D13" s="79">
        <f t="shared" ref="D13:H13" si="12">D265</f>
        <v>136355610</v>
      </c>
      <c r="E13" s="79">
        <f t="shared" si="12"/>
        <v>136355610</v>
      </c>
      <c r="F13" s="79">
        <f t="shared" si="12"/>
        <v>136355610</v>
      </c>
      <c r="G13" s="79">
        <f t="shared" si="12"/>
        <v>136301051</v>
      </c>
      <c r="H13" s="79">
        <f t="shared" si="12"/>
        <v>12526558</v>
      </c>
      <c r="I13" s="33"/>
      <c r="K13" s="33"/>
    </row>
    <row r="14" spans="1:13" s="19" customFormat="1" ht="30" x14ac:dyDescent="0.3">
      <c r="A14" s="17" t="s">
        <v>211</v>
      </c>
      <c r="B14" s="20" t="s">
        <v>195</v>
      </c>
      <c r="C14" s="79">
        <f t="shared" ref="C14" si="13">C272</f>
        <v>0</v>
      </c>
      <c r="D14" s="79">
        <f t="shared" ref="D14:H14" si="14">D272</f>
        <v>0</v>
      </c>
      <c r="E14" s="79">
        <f t="shared" si="14"/>
        <v>0</v>
      </c>
      <c r="F14" s="79">
        <f t="shared" si="14"/>
        <v>0</v>
      </c>
      <c r="G14" s="79">
        <f t="shared" si="14"/>
        <v>0</v>
      </c>
      <c r="H14" s="79">
        <f t="shared" si="14"/>
        <v>0</v>
      </c>
      <c r="I14" s="33"/>
      <c r="K14" s="33"/>
    </row>
    <row r="15" spans="1:13" s="19" customFormat="1" ht="16.5" customHeight="1" x14ac:dyDescent="0.3">
      <c r="A15" s="17" t="s">
        <v>213</v>
      </c>
      <c r="B15" s="20" t="s">
        <v>197</v>
      </c>
      <c r="C15" s="79">
        <f t="shared" ref="C15" si="15">C75</f>
        <v>0</v>
      </c>
      <c r="D15" s="79">
        <f t="shared" ref="D15:H15" si="16">D75</f>
        <v>0</v>
      </c>
      <c r="E15" s="79">
        <f t="shared" si="16"/>
        <v>0</v>
      </c>
      <c r="F15" s="79">
        <f t="shared" si="16"/>
        <v>0</v>
      </c>
      <c r="G15" s="79">
        <f t="shared" si="16"/>
        <v>0</v>
      </c>
      <c r="H15" s="79">
        <f t="shared" si="16"/>
        <v>0</v>
      </c>
      <c r="I15" s="33"/>
      <c r="K15" s="33"/>
    </row>
    <row r="16" spans="1:13" s="19" customFormat="1" ht="16.5" customHeight="1" x14ac:dyDescent="0.3">
      <c r="A16" s="17" t="s">
        <v>215</v>
      </c>
      <c r="B16" s="20" t="s">
        <v>198</v>
      </c>
      <c r="C16" s="79">
        <f t="shared" ref="C16:C17" si="17">C78</f>
        <v>0</v>
      </c>
      <c r="D16" s="79">
        <f t="shared" ref="D16:H16" si="18">D78</f>
        <v>10000</v>
      </c>
      <c r="E16" s="79">
        <f t="shared" si="18"/>
        <v>10000</v>
      </c>
      <c r="F16" s="79">
        <f t="shared" si="18"/>
        <v>10000</v>
      </c>
      <c r="G16" s="79">
        <f t="shared" si="18"/>
        <v>9996</v>
      </c>
      <c r="H16" s="79" t="e">
        <f t="shared" si="18"/>
        <v>#REF!</v>
      </c>
      <c r="I16" s="33"/>
      <c r="K16" s="33"/>
    </row>
    <row r="17" spans="1:11" s="19" customFormat="1" x14ac:dyDescent="0.3">
      <c r="A17" s="17" t="s">
        <v>217</v>
      </c>
      <c r="B17" s="20" t="s">
        <v>199</v>
      </c>
      <c r="C17" s="79">
        <f t="shared" si="17"/>
        <v>0</v>
      </c>
      <c r="D17" s="79">
        <f t="shared" ref="D17:H17" si="19">D79</f>
        <v>10000</v>
      </c>
      <c r="E17" s="79">
        <f t="shared" si="19"/>
        <v>10000</v>
      </c>
      <c r="F17" s="79">
        <f t="shared" si="19"/>
        <v>10000</v>
      </c>
      <c r="G17" s="79">
        <f t="shared" si="19"/>
        <v>9996</v>
      </c>
      <c r="H17" s="79" t="e">
        <f t="shared" si="19"/>
        <v>#REF!</v>
      </c>
      <c r="I17" s="33"/>
      <c r="K17" s="33"/>
    </row>
    <row r="18" spans="1:11" s="19" customFormat="1" ht="30" x14ac:dyDescent="0.3">
      <c r="A18" s="17" t="s">
        <v>219</v>
      </c>
      <c r="B18" s="20" t="s">
        <v>201</v>
      </c>
      <c r="C18" s="79">
        <f t="shared" ref="C18" si="20">C247+C271</f>
        <v>0</v>
      </c>
      <c r="D18" s="79">
        <f t="shared" ref="D18:H18" si="21">D247+D271</f>
        <v>0</v>
      </c>
      <c r="E18" s="79">
        <f t="shared" si="21"/>
        <v>0</v>
      </c>
      <c r="F18" s="79">
        <f t="shared" si="21"/>
        <v>0</v>
      </c>
      <c r="G18" s="79">
        <f t="shared" si="21"/>
        <v>-781124.49</v>
      </c>
      <c r="H18" s="79">
        <f t="shared" si="21"/>
        <v>-19143.559999999958</v>
      </c>
      <c r="I18" s="33"/>
      <c r="K18" s="33"/>
    </row>
    <row r="19" spans="1:11" s="19" customFormat="1" ht="16.5" customHeight="1" x14ac:dyDescent="0.3">
      <c r="A19" s="17" t="s">
        <v>221</v>
      </c>
      <c r="B19" s="20" t="s">
        <v>203</v>
      </c>
      <c r="C19" s="79">
        <f t="shared" ref="C19" si="22">+C20+C16</f>
        <v>0</v>
      </c>
      <c r="D19" s="79">
        <f t="shared" ref="D19:H19" si="23">+D20+D16</f>
        <v>1255489800</v>
      </c>
      <c r="E19" s="79">
        <f t="shared" si="23"/>
        <v>1189642670</v>
      </c>
      <c r="F19" s="79">
        <f t="shared" si="23"/>
        <v>1189642670</v>
      </c>
      <c r="G19" s="79">
        <f t="shared" si="23"/>
        <v>1188788983.6400001</v>
      </c>
      <c r="H19" s="79" t="e">
        <f t="shared" si="23"/>
        <v>#REF!</v>
      </c>
      <c r="I19" s="33"/>
      <c r="K19" s="33"/>
    </row>
    <row r="20" spans="1:11" s="19" customFormat="1" x14ac:dyDescent="0.3">
      <c r="A20" s="17" t="s">
        <v>223</v>
      </c>
      <c r="B20" s="20" t="s">
        <v>189</v>
      </c>
      <c r="C20" s="79">
        <f t="shared" ref="C20:H20" si="24">C9+C10+C11+C12+C13+C15+C247+C14</f>
        <v>0</v>
      </c>
      <c r="D20" s="79">
        <f t="shared" si="24"/>
        <v>1255479800</v>
      </c>
      <c r="E20" s="79">
        <f t="shared" si="24"/>
        <v>1189632670</v>
      </c>
      <c r="F20" s="79">
        <f t="shared" si="24"/>
        <v>1189632670</v>
      </c>
      <c r="G20" s="79">
        <f t="shared" si="24"/>
        <v>1188778987.6400001</v>
      </c>
      <c r="H20" s="79" t="e">
        <f t="shared" si="24"/>
        <v>#REF!</v>
      </c>
      <c r="I20" s="33"/>
      <c r="K20" s="33"/>
    </row>
    <row r="21" spans="1:11" s="19" customFormat="1" ht="16.5" customHeight="1" x14ac:dyDescent="0.3">
      <c r="A21" s="21" t="s">
        <v>225</v>
      </c>
      <c r="B21" s="20" t="s">
        <v>206</v>
      </c>
      <c r="C21" s="79">
        <f t="shared" ref="C21:H21" si="25">+C22+C78+C247</f>
        <v>0</v>
      </c>
      <c r="D21" s="79">
        <f t="shared" si="25"/>
        <v>1119134190</v>
      </c>
      <c r="E21" s="79">
        <f t="shared" si="25"/>
        <v>1053287060</v>
      </c>
      <c r="F21" s="79">
        <f t="shared" si="25"/>
        <v>1053287060</v>
      </c>
      <c r="G21" s="79">
        <f t="shared" si="25"/>
        <v>1052487932.6400001</v>
      </c>
      <c r="H21" s="79" t="e">
        <f t="shared" si="25"/>
        <v>#REF!</v>
      </c>
      <c r="I21" s="33"/>
      <c r="K21" s="33"/>
    </row>
    <row r="22" spans="1:11" s="19" customFormat="1" ht="16.5" customHeight="1" x14ac:dyDescent="0.3">
      <c r="A22" s="17" t="s">
        <v>227</v>
      </c>
      <c r="B22" s="20" t="s">
        <v>189</v>
      </c>
      <c r="C22" s="79">
        <f t="shared" ref="C22:H22" si="26">+C23+C44+C72+C248+C75+C272</f>
        <v>0</v>
      </c>
      <c r="D22" s="79">
        <f t="shared" si="26"/>
        <v>1119124190</v>
      </c>
      <c r="E22" s="79">
        <f t="shared" si="26"/>
        <v>1053277060</v>
      </c>
      <c r="F22" s="79">
        <f t="shared" si="26"/>
        <v>1053277060</v>
      </c>
      <c r="G22" s="79">
        <f t="shared" si="26"/>
        <v>1053204544.1300001</v>
      </c>
      <c r="H22" s="79" t="e">
        <f t="shared" si="26"/>
        <v>#REF!</v>
      </c>
      <c r="I22" s="33"/>
      <c r="K22" s="33"/>
    </row>
    <row r="23" spans="1:11" s="19" customFormat="1" x14ac:dyDescent="0.3">
      <c r="A23" s="17" t="s">
        <v>229</v>
      </c>
      <c r="B23" s="20" t="s">
        <v>190</v>
      </c>
      <c r="C23" s="79">
        <f t="shared" ref="C23" si="27">+C24+C36+C34</f>
        <v>0</v>
      </c>
      <c r="D23" s="79">
        <f t="shared" ref="D23:H23" si="28">+D24+D36+D34</f>
        <v>6402180</v>
      </c>
      <c r="E23" s="79">
        <f t="shared" si="28"/>
        <v>6402180</v>
      </c>
      <c r="F23" s="79">
        <f t="shared" si="28"/>
        <v>6402180</v>
      </c>
      <c r="G23" s="79">
        <f t="shared" si="28"/>
        <v>6400250</v>
      </c>
      <c r="H23" s="79">
        <f t="shared" si="28"/>
        <v>521111</v>
      </c>
      <c r="I23" s="33"/>
      <c r="K23" s="33"/>
    </row>
    <row r="24" spans="1:11" s="19" customFormat="1" ht="16.5" customHeight="1" x14ac:dyDescent="0.3">
      <c r="A24" s="17" t="s">
        <v>231</v>
      </c>
      <c r="B24" s="20" t="s">
        <v>210</v>
      </c>
      <c r="C24" s="79">
        <f t="shared" ref="C24" si="29">C25+C28+C29+C30+C32+C26+C27+C31</f>
        <v>0</v>
      </c>
      <c r="D24" s="79">
        <f t="shared" ref="D24:H24" si="30">D25+D28+D29+D30+D32+D26+D27+D31</f>
        <v>6167570</v>
      </c>
      <c r="E24" s="79">
        <f t="shared" si="30"/>
        <v>6167570</v>
      </c>
      <c r="F24" s="79">
        <f t="shared" si="30"/>
        <v>6167570</v>
      </c>
      <c r="G24" s="79">
        <f t="shared" si="30"/>
        <v>6165691</v>
      </c>
      <c r="H24" s="79">
        <f t="shared" si="30"/>
        <v>509742</v>
      </c>
      <c r="I24" s="33"/>
      <c r="K24" s="33"/>
    </row>
    <row r="25" spans="1:11" s="19" customFormat="1" ht="16.5" customHeight="1" x14ac:dyDescent="0.3">
      <c r="A25" s="22" t="s">
        <v>233</v>
      </c>
      <c r="B25" s="23" t="s">
        <v>212</v>
      </c>
      <c r="C25" s="80"/>
      <c r="D25" s="81">
        <v>5091840</v>
      </c>
      <c r="E25" s="81">
        <v>5091840</v>
      </c>
      <c r="F25" s="81">
        <v>5091840</v>
      </c>
      <c r="G25" s="44">
        <v>5091840</v>
      </c>
      <c r="H25" s="44">
        <f>G25-[1]CHELTUIELI!$G$25</f>
        <v>420135</v>
      </c>
      <c r="I25" s="33"/>
      <c r="K25" s="33"/>
    </row>
    <row r="26" spans="1:11" s="19" customFormat="1" x14ac:dyDescent="0.3">
      <c r="A26" s="22" t="s">
        <v>235</v>
      </c>
      <c r="B26" s="23" t="s">
        <v>214</v>
      </c>
      <c r="C26" s="80"/>
      <c r="D26" s="81">
        <v>664920</v>
      </c>
      <c r="E26" s="81">
        <v>664920</v>
      </c>
      <c r="F26" s="81">
        <v>664920</v>
      </c>
      <c r="G26" s="44">
        <v>664008</v>
      </c>
      <c r="H26" s="44">
        <f>G26-[1]CHELTUIELI!$G$26</f>
        <v>57500</v>
      </c>
      <c r="I26" s="33"/>
      <c r="K26" s="33"/>
    </row>
    <row r="27" spans="1:11" s="19" customFormat="1" x14ac:dyDescent="0.3">
      <c r="A27" s="22" t="s">
        <v>237</v>
      </c>
      <c r="B27" s="23" t="s">
        <v>216</v>
      </c>
      <c r="C27" s="80"/>
      <c r="D27" s="81">
        <v>32690</v>
      </c>
      <c r="E27" s="81">
        <v>32690</v>
      </c>
      <c r="F27" s="81">
        <v>32690</v>
      </c>
      <c r="G27" s="44">
        <v>32411</v>
      </c>
      <c r="H27" s="44">
        <f>G27-[1]CHELTUIELI!$G$27</f>
        <v>3012</v>
      </c>
      <c r="I27" s="33"/>
      <c r="K27" s="33"/>
    </row>
    <row r="28" spans="1:11" s="19" customFormat="1" ht="16.5" customHeight="1" x14ac:dyDescent="0.3">
      <c r="A28" s="22" t="s">
        <v>239</v>
      </c>
      <c r="B28" s="24" t="s">
        <v>218</v>
      </c>
      <c r="C28" s="80"/>
      <c r="D28" s="81">
        <v>17020</v>
      </c>
      <c r="E28" s="81">
        <v>17020</v>
      </c>
      <c r="F28" s="81">
        <v>17020</v>
      </c>
      <c r="G28" s="44">
        <v>17020</v>
      </c>
      <c r="H28" s="44">
        <f>G28-[1]CHELTUIELI!$G$28</f>
        <v>1480</v>
      </c>
      <c r="I28" s="33"/>
      <c r="K28" s="33"/>
    </row>
    <row r="29" spans="1:11" s="19" customFormat="1" ht="16.5" customHeight="1" x14ac:dyDescent="0.3">
      <c r="A29" s="22" t="s">
        <v>241</v>
      </c>
      <c r="B29" s="24" t="s">
        <v>220</v>
      </c>
      <c r="C29" s="80"/>
      <c r="D29" s="81">
        <v>620</v>
      </c>
      <c r="E29" s="81">
        <v>620</v>
      </c>
      <c r="F29" s="81">
        <v>620</v>
      </c>
      <c r="G29" s="44">
        <v>430</v>
      </c>
      <c r="H29" s="44">
        <f>G29-[1]CHELTUIELI!$G$29</f>
        <v>0</v>
      </c>
      <c r="I29" s="33"/>
      <c r="K29" s="33"/>
    </row>
    <row r="30" spans="1:11" ht="16.5" customHeight="1" x14ac:dyDescent="0.3">
      <c r="A30" s="22" t="s">
        <v>243</v>
      </c>
      <c r="B30" s="24" t="s">
        <v>222</v>
      </c>
      <c r="C30" s="80"/>
      <c r="D30" s="81">
        <v>0</v>
      </c>
      <c r="E30" s="81">
        <v>0</v>
      </c>
      <c r="F30" s="81">
        <v>0</v>
      </c>
      <c r="G30" s="44">
        <v>0</v>
      </c>
      <c r="H30" s="44">
        <f>G30-[1]CHELTUIELI!$G$30</f>
        <v>0</v>
      </c>
      <c r="I30" s="33"/>
      <c r="K30" s="33"/>
    </row>
    <row r="31" spans="1:11" ht="16.5" customHeight="1" x14ac:dyDescent="0.3">
      <c r="A31" s="22" t="s">
        <v>244</v>
      </c>
      <c r="B31" s="24" t="s">
        <v>224</v>
      </c>
      <c r="C31" s="80"/>
      <c r="D31" s="81">
        <v>219850</v>
      </c>
      <c r="E31" s="81">
        <v>219850</v>
      </c>
      <c r="F31" s="81">
        <v>219850</v>
      </c>
      <c r="G31" s="44">
        <v>219361</v>
      </c>
      <c r="H31" s="44">
        <f>G31-[1]CHELTUIELI!$G$31</f>
        <v>19013</v>
      </c>
      <c r="I31" s="33"/>
      <c r="K31" s="33"/>
    </row>
    <row r="32" spans="1:11" ht="16.5" customHeight="1" x14ac:dyDescent="0.3">
      <c r="A32" s="22" t="s">
        <v>246</v>
      </c>
      <c r="B32" s="24" t="s">
        <v>226</v>
      </c>
      <c r="C32" s="80"/>
      <c r="D32" s="81">
        <v>140630</v>
      </c>
      <c r="E32" s="81">
        <v>140630</v>
      </c>
      <c r="F32" s="81">
        <v>140630</v>
      </c>
      <c r="G32" s="95">
        <f>128858+11763</f>
        <v>140621</v>
      </c>
      <c r="H32" s="44">
        <f>G32-[1]CHELTUIELI!$G$32</f>
        <v>8602</v>
      </c>
      <c r="I32" s="33"/>
      <c r="K32" s="33"/>
    </row>
    <row r="33" spans="1:11" ht="16.5" customHeight="1" x14ac:dyDescent="0.3">
      <c r="A33" s="22"/>
      <c r="B33" s="24" t="s">
        <v>228</v>
      </c>
      <c r="C33" s="80"/>
      <c r="D33" s="81">
        <v>11770</v>
      </c>
      <c r="E33" s="81">
        <v>11770</v>
      </c>
      <c r="F33" s="81">
        <v>11770</v>
      </c>
      <c r="G33" s="95">
        <v>11763</v>
      </c>
      <c r="H33" s="44">
        <f>G33-[1]CHELTUIELI!$G$33</f>
        <v>0</v>
      </c>
      <c r="I33" s="33"/>
      <c r="K33" s="33"/>
    </row>
    <row r="34" spans="1:11" ht="16.5" customHeight="1" x14ac:dyDescent="0.3">
      <c r="A34" s="22" t="s">
        <v>248</v>
      </c>
      <c r="B34" s="20" t="s">
        <v>230</v>
      </c>
      <c r="C34" s="80">
        <f t="shared" ref="C34:H34" si="31">C35</f>
        <v>0</v>
      </c>
      <c r="D34" s="80">
        <f t="shared" si="31"/>
        <v>92800</v>
      </c>
      <c r="E34" s="80">
        <f t="shared" si="31"/>
        <v>92800</v>
      </c>
      <c r="F34" s="80">
        <f t="shared" si="31"/>
        <v>92800</v>
      </c>
      <c r="G34" s="80">
        <f t="shared" si="31"/>
        <v>92800</v>
      </c>
      <c r="H34" s="80">
        <f t="shared" si="31"/>
        <v>0</v>
      </c>
      <c r="I34" s="33"/>
      <c r="K34" s="33"/>
    </row>
    <row r="35" spans="1:11" ht="16.5" customHeight="1" x14ac:dyDescent="0.3">
      <c r="A35" s="22" t="s">
        <v>250</v>
      </c>
      <c r="B35" s="24" t="s">
        <v>232</v>
      </c>
      <c r="C35" s="80"/>
      <c r="D35" s="81">
        <v>92800</v>
      </c>
      <c r="E35" s="81">
        <v>92800</v>
      </c>
      <c r="F35" s="81">
        <v>92800</v>
      </c>
      <c r="G35" s="44">
        <v>92800</v>
      </c>
      <c r="H35" s="44">
        <f>G35-[1]CHELTUIELI!$G$35</f>
        <v>0</v>
      </c>
      <c r="I35" s="33"/>
      <c r="K35" s="33"/>
    </row>
    <row r="36" spans="1:11" ht="16.5" customHeight="1" x14ac:dyDescent="0.3">
      <c r="A36" s="17" t="s">
        <v>252</v>
      </c>
      <c r="B36" s="20" t="s">
        <v>234</v>
      </c>
      <c r="C36" s="79">
        <f t="shared" ref="C36:H36" si="32">+C37+C38+C39+C40+C41+C42+C43</f>
        <v>0</v>
      </c>
      <c r="D36" s="79">
        <f t="shared" si="32"/>
        <v>141810</v>
      </c>
      <c r="E36" s="79">
        <f t="shared" si="32"/>
        <v>141810</v>
      </c>
      <c r="F36" s="79">
        <f t="shared" si="32"/>
        <v>141810</v>
      </c>
      <c r="G36" s="79">
        <f t="shared" si="32"/>
        <v>141759</v>
      </c>
      <c r="H36" s="79">
        <f t="shared" si="32"/>
        <v>11369</v>
      </c>
      <c r="I36" s="33"/>
      <c r="K36" s="33"/>
    </row>
    <row r="37" spans="1:11" ht="16.5" customHeight="1" x14ac:dyDescent="0.3">
      <c r="A37" s="22" t="s">
        <v>254</v>
      </c>
      <c r="B37" s="24" t="s">
        <v>236</v>
      </c>
      <c r="C37" s="80"/>
      <c r="D37" s="81">
        <v>2450</v>
      </c>
      <c r="E37" s="81">
        <v>2450</v>
      </c>
      <c r="F37" s="81">
        <v>2450</v>
      </c>
      <c r="G37" s="44">
        <v>2447</v>
      </c>
      <c r="H37" s="44">
        <f>G37-[1]CHELTUIELI!$G$37</f>
        <v>0</v>
      </c>
      <c r="I37" s="33"/>
      <c r="K37" s="33"/>
    </row>
    <row r="38" spans="1:11" ht="16.5" customHeight="1" x14ac:dyDescent="0.3">
      <c r="A38" s="22" t="s">
        <v>256</v>
      </c>
      <c r="B38" s="24" t="s">
        <v>238</v>
      </c>
      <c r="C38" s="80"/>
      <c r="D38" s="81">
        <v>60</v>
      </c>
      <c r="E38" s="81">
        <v>60</v>
      </c>
      <c r="F38" s="81">
        <v>60</v>
      </c>
      <c r="G38" s="44">
        <v>59</v>
      </c>
      <c r="H38" s="44">
        <f>G38-[1]CHELTUIELI!$G$38</f>
        <v>0</v>
      </c>
      <c r="I38" s="33"/>
      <c r="K38" s="33"/>
    </row>
    <row r="39" spans="1:11" s="19" customFormat="1" ht="16.5" customHeight="1" x14ac:dyDescent="0.3">
      <c r="A39" s="22" t="s">
        <v>258</v>
      </c>
      <c r="B39" s="24" t="s">
        <v>240</v>
      </c>
      <c r="C39" s="80"/>
      <c r="D39" s="81">
        <v>620</v>
      </c>
      <c r="E39" s="81">
        <v>620</v>
      </c>
      <c r="F39" s="81">
        <v>620</v>
      </c>
      <c r="G39" s="44">
        <v>612</v>
      </c>
      <c r="H39" s="44">
        <f>G39-[1]CHELTUIELI!$G$39</f>
        <v>0</v>
      </c>
      <c r="I39" s="33"/>
      <c r="K39" s="33"/>
    </row>
    <row r="40" spans="1:11" ht="16.5" customHeight="1" x14ac:dyDescent="0.3">
      <c r="A40" s="22" t="s">
        <v>260</v>
      </c>
      <c r="B40" s="25" t="s">
        <v>242</v>
      </c>
      <c r="C40" s="80"/>
      <c r="D40" s="81">
        <v>20</v>
      </c>
      <c r="E40" s="81">
        <v>20</v>
      </c>
      <c r="F40" s="81">
        <v>20</v>
      </c>
      <c r="G40" s="44">
        <v>18</v>
      </c>
      <c r="H40" s="44">
        <f>G40-[1]CHELTUIELI!$G$40</f>
        <v>0</v>
      </c>
      <c r="I40" s="33"/>
      <c r="K40" s="33"/>
    </row>
    <row r="41" spans="1:11" ht="16.5" customHeight="1" x14ac:dyDescent="0.3">
      <c r="A41" s="22" t="s">
        <v>262</v>
      </c>
      <c r="B41" s="25" t="s">
        <v>41</v>
      </c>
      <c r="C41" s="80"/>
      <c r="D41" s="81">
        <v>100</v>
      </c>
      <c r="E41" s="81">
        <v>100</v>
      </c>
      <c r="F41" s="81">
        <v>100</v>
      </c>
      <c r="G41" s="44">
        <v>100</v>
      </c>
      <c r="H41" s="44">
        <f>G41-[1]CHELTUIELI!$G$41</f>
        <v>0</v>
      </c>
      <c r="I41" s="33"/>
      <c r="K41" s="33"/>
    </row>
    <row r="42" spans="1:11" ht="16.5" customHeight="1" x14ac:dyDescent="0.3">
      <c r="A42" s="22" t="s">
        <v>264</v>
      </c>
      <c r="B42" s="25" t="s">
        <v>245</v>
      </c>
      <c r="C42" s="80"/>
      <c r="D42" s="81">
        <v>138560</v>
      </c>
      <c r="E42" s="81">
        <v>138560</v>
      </c>
      <c r="F42" s="81">
        <v>138560</v>
      </c>
      <c r="G42" s="44">
        <v>138523</v>
      </c>
      <c r="H42" s="44">
        <f>G42-[1]CHELTUIELI!$G$42</f>
        <v>11369</v>
      </c>
      <c r="I42" s="33"/>
      <c r="K42" s="33"/>
    </row>
    <row r="43" spans="1:11" ht="16.5" customHeight="1" x14ac:dyDescent="0.3">
      <c r="A43" s="22" t="s">
        <v>266</v>
      </c>
      <c r="B43" s="25" t="s">
        <v>247</v>
      </c>
      <c r="C43" s="80"/>
      <c r="D43" s="81">
        <v>0</v>
      </c>
      <c r="E43" s="81">
        <v>0</v>
      </c>
      <c r="F43" s="81">
        <v>0</v>
      </c>
      <c r="G43" s="44">
        <v>0</v>
      </c>
      <c r="H43" s="44">
        <f>G43-[1]CHELTUIELI!$G$43</f>
        <v>0</v>
      </c>
      <c r="I43" s="33"/>
      <c r="K43" s="33"/>
    </row>
    <row r="44" spans="1:11" ht="16.5" customHeight="1" x14ac:dyDescent="0.3">
      <c r="A44" s="17" t="s">
        <v>268</v>
      </c>
      <c r="B44" s="20" t="s">
        <v>191</v>
      </c>
      <c r="C44" s="79">
        <f t="shared" ref="C44" si="33">+C45+C59+C58+C61+C64+C66+C67+C69+C65+C68</f>
        <v>0</v>
      </c>
      <c r="D44" s="79">
        <f t="shared" ref="D44:H44" si="34">+D45+D59+D58+D61+D64+D66+D67+D69+D65+D68</f>
        <v>867877440</v>
      </c>
      <c r="E44" s="79">
        <f t="shared" si="34"/>
        <v>802030310</v>
      </c>
      <c r="F44" s="79">
        <f t="shared" si="34"/>
        <v>802030310</v>
      </c>
      <c r="G44" s="79">
        <f t="shared" si="34"/>
        <v>801959742.13000011</v>
      </c>
      <c r="H44" s="79" t="e">
        <f t="shared" si="34"/>
        <v>#REF!</v>
      </c>
      <c r="I44" s="33"/>
      <c r="K44" s="33"/>
    </row>
    <row r="45" spans="1:11" ht="16.5" customHeight="1" x14ac:dyDescent="0.3">
      <c r="A45" s="17" t="s">
        <v>270</v>
      </c>
      <c r="B45" s="20" t="s">
        <v>249</v>
      </c>
      <c r="C45" s="79">
        <f t="shared" ref="C45" si="35">+C46+C47+C48+C49+C50+C51+C52+C53+C55</f>
        <v>0</v>
      </c>
      <c r="D45" s="79">
        <f t="shared" ref="D45:H45" si="36">+D46+D47+D48+D49+D50+D51+D52+D53+D55</f>
        <v>867662850</v>
      </c>
      <c r="E45" s="79">
        <f t="shared" si="36"/>
        <v>801815720</v>
      </c>
      <c r="F45" s="79">
        <f t="shared" si="36"/>
        <v>801815720</v>
      </c>
      <c r="G45" s="79">
        <f t="shared" si="36"/>
        <v>801745238.23000002</v>
      </c>
      <c r="H45" s="79" t="e">
        <f t="shared" si="36"/>
        <v>#REF!</v>
      </c>
      <c r="I45" s="33"/>
      <c r="K45" s="33"/>
    </row>
    <row r="46" spans="1:11" s="19" customFormat="1" ht="16.5" customHeight="1" x14ac:dyDescent="0.3">
      <c r="A46" s="22" t="s">
        <v>272</v>
      </c>
      <c r="B46" s="24" t="s">
        <v>251</v>
      </c>
      <c r="C46" s="80"/>
      <c r="D46" s="81">
        <v>66240</v>
      </c>
      <c r="E46" s="81">
        <v>66240</v>
      </c>
      <c r="F46" s="81">
        <v>66240</v>
      </c>
      <c r="G46" s="44">
        <v>66216.160000000003</v>
      </c>
      <c r="H46" s="44">
        <f>G46-[1]CHELTUIELI!$G$46</f>
        <v>11290.970000000001</v>
      </c>
      <c r="I46" s="33"/>
      <c r="K46" s="33"/>
    </row>
    <row r="47" spans="1:11" s="19" customFormat="1" ht="16.5" customHeight="1" x14ac:dyDescent="0.3">
      <c r="A47" s="22" t="s">
        <v>274</v>
      </c>
      <c r="B47" s="24" t="s">
        <v>253</v>
      </c>
      <c r="C47" s="80"/>
      <c r="D47" s="81">
        <v>0</v>
      </c>
      <c r="E47" s="81">
        <v>0</v>
      </c>
      <c r="F47" s="81">
        <v>0</v>
      </c>
      <c r="G47" s="44">
        <v>0</v>
      </c>
      <c r="H47" s="44">
        <f>G47-[1]CHELTUIELI!$G$47</f>
        <v>0</v>
      </c>
      <c r="I47" s="33"/>
      <c r="K47" s="33"/>
    </row>
    <row r="48" spans="1:11" ht="16.5" customHeight="1" x14ac:dyDescent="0.3">
      <c r="A48" s="22" t="s">
        <v>276</v>
      </c>
      <c r="B48" s="24" t="s">
        <v>255</v>
      </c>
      <c r="C48" s="80"/>
      <c r="D48" s="81">
        <v>144000</v>
      </c>
      <c r="E48" s="81">
        <v>144000</v>
      </c>
      <c r="F48" s="81">
        <v>144000</v>
      </c>
      <c r="G48" s="44">
        <v>142809.07</v>
      </c>
      <c r="H48" s="44">
        <f>G48-[1]CHELTUIELI!$G$48</f>
        <v>22292.950000000012</v>
      </c>
      <c r="I48" s="33"/>
      <c r="K48" s="33"/>
    </row>
    <row r="49" spans="1:11" ht="16.5" customHeight="1" x14ac:dyDescent="0.3">
      <c r="A49" s="22" t="s">
        <v>278</v>
      </c>
      <c r="B49" s="24" t="s">
        <v>257</v>
      </c>
      <c r="C49" s="80"/>
      <c r="D49" s="81">
        <v>15500</v>
      </c>
      <c r="E49" s="81">
        <v>15500</v>
      </c>
      <c r="F49" s="81">
        <v>15500</v>
      </c>
      <c r="G49" s="44">
        <v>15500</v>
      </c>
      <c r="H49" s="44">
        <f>G49-[1]CHELTUIELI!$G$49</f>
        <v>477.63999999999942</v>
      </c>
      <c r="I49" s="33"/>
      <c r="K49" s="33"/>
    </row>
    <row r="50" spans="1:11" ht="16.5" customHeight="1" x14ac:dyDescent="0.3">
      <c r="A50" s="22" t="s">
        <v>280</v>
      </c>
      <c r="B50" s="24" t="s">
        <v>259</v>
      </c>
      <c r="C50" s="80"/>
      <c r="D50" s="81">
        <v>18820</v>
      </c>
      <c r="E50" s="81">
        <v>18820</v>
      </c>
      <c r="F50" s="81">
        <v>18820</v>
      </c>
      <c r="G50" s="44">
        <v>18795.71</v>
      </c>
      <c r="H50" s="44">
        <f>G50-[1]CHELTUIELI!$G$50</f>
        <v>0</v>
      </c>
      <c r="I50" s="33"/>
      <c r="K50" s="33"/>
    </row>
    <row r="51" spans="1:11" ht="16.5" customHeight="1" x14ac:dyDescent="0.3">
      <c r="A51" s="22" t="s">
        <v>282</v>
      </c>
      <c r="B51" s="24" t="s">
        <v>261</v>
      </c>
      <c r="C51" s="80"/>
      <c r="D51" s="81">
        <v>0</v>
      </c>
      <c r="E51" s="81">
        <v>0</v>
      </c>
      <c r="F51" s="81">
        <v>0</v>
      </c>
      <c r="G51" s="44">
        <v>0</v>
      </c>
      <c r="H51" s="44">
        <f>G51-[1]CHELTUIELI!$G$51</f>
        <v>0</v>
      </c>
      <c r="I51" s="33"/>
      <c r="K51" s="33"/>
    </row>
    <row r="52" spans="1:11" ht="16.5" customHeight="1" x14ac:dyDescent="0.3">
      <c r="A52" s="22" t="s">
        <v>284</v>
      </c>
      <c r="B52" s="24" t="s">
        <v>263</v>
      </c>
      <c r="C52" s="80"/>
      <c r="D52" s="81">
        <v>57670</v>
      </c>
      <c r="E52" s="81">
        <v>57670</v>
      </c>
      <c r="F52" s="81">
        <v>57670</v>
      </c>
      <c r="G52" s="44">
        <v>57667.55</v>
      </c>
      <c r="H52" s="44">
        <f>G52-[1]CHELTUIELI!$G$52</f>
        <v>4359.2300000000032</v>
      </c>
      <c r="I52" s="33"/>
      <c r="K52" s="33"/>
    </row>
    <row r="53" spans="1:11" ht="16.5" customHeight="1" x14ac:dyDescent="0.35">
      <c r="A53" s="17" t="s">
        <v>286</v>
      </c>
      <c r="B53" s="20" t="s">
        <v>265</v>
      </c>
      <c r="C53" s="82">
        <f t="shared" ref="C53:H53" si="37">+C54+C89</f>
        <v>0</v>
      </c>
      <c r="D53" s="82">
        <f t="shared" si="37"/>
        <v>866987620</v>
      </c>
      <c r="E53" s="82">
        <f t="shared" si="37"/>
        <v>801140490</v>
      </c>
      <c r="F53" s="82">
        <f t="shared" si="37"/>
        <v>801140490</v>
      </c>
      <c r="G53" s="82">
        <f t="shared" si="37"/>
        <v>801071433.87</v>
      </c>
      <c r="H53" s="82" t="e">
        <f t="shared" si="37"/>
        <v>#REF!</v>
      </c>
      <c r="I53" s="33"/>
      <c r="K53" s="33"/>
    </row>
    <row r="54" spans="1:11" ht="16.5" customHeight="1" x14ac:dyDescent="0.3">
      <c r="A54" s="27" t="s">
        <v>288</v>
      </c>
      <c r="B54" s="28" t="s">
        <v>267</v>
      </c>
      <c r="C54" s="83"/>
      <c r="D54" s="81">
        <v>72750</v>
      </c>
      <c r="E54" s="81">
        <v>72750</v>
      </c>
      <c r="F54" s="81">
        <v>72750</v>
      </c>
      <c r="G54" s="44">
        <v>72691.740000000005</v>
      </c>
      <c r="H54" s="44">
        <f>G54-[1]CHELTUIELI!$G$54</f>
        <v>13651.400000000009</v>
      </c>
      <c r="I54" s="33"/>
      <c r="K54" s="33"/>
    </row>
    <row r="55" spans="1:11" s="19" customFormat="1" ht="16.5" customHeight="1" x14ac:dyDescent="0.3">
      <c r="A55" s="22" t="s">
        <v>290</v>
      </c>
      <c r="B55" s="24" t="s">
        <v>269</v>
      </c>
      <c r="C55" s="80"/>
      <c r="D55" s="81">
        <v>373000</v>
      </c>
      <c r="E55" s="81">
        <v>373000</v>
      </c>
      <c r="F55" s="81">
        <v>373000</v>
      </c>
      <c r="G55" s="44">
        <v>372815.87</v>
      </c>
      <c r="H55" s="44">
        <f>G55-[1]CHELTUIELI!$G$55</f>
        <v>57269.520000000019</v>
      </c>
      <c r="I55" s="33"/>
      <c r="K55" s="33"/>
    </row>
    <row r="56" spans="1:11" s="26" customFormat="1" ht="16.5" customHeight="1" x14ac:dyDescent="0.3">
      <c r="A56" s="22"/>
      <c r="B56" s="24" t="s">
        <v>271</v>
      </c>
      <c r="C56" s="80"/>
      <c r="D56" s="81">
        <v>0</v>
      </c>
      <c r="E56" s="81">
        <v>0</v>
      </c>
      <c r="F56" s="81">
        <v>0</v>
      </c>
      <c r="G56" s="44">
        <v>0</v>
      </c>
      <c r="H56" s="44">
        <f>G56-[1]CHELTUIELI!$G$56</f>
        <v>0</v>
      </c>
      <c r="I56" s="33"/>
      <c r="K56" s="33"/>
    </row>
    <row r="57" spans="1:11" ht="16.5" customHeight="1" x14ac:dyDescent="0.3">
      <c r="A57" s="22"/>
      <c r="B57" s="24" t="s">
        <v>273</v>
      </c>
      <c r="C57" s="80"/>
      <c r="D57" s="81">
        <v>79000</v>
      </c>
      <c r="E57" s="81">
        <v>79000</v>
      </c>
      <c r="F57" s="81">
        <v>79000</v>
      </c>
      <c r="G57" s="95">
        <v>78835.12</v>
      </c>
      <c r="H57" s="44">
        <f>G57-[1]CHELTUIELI!$G$57</f>
        <v>10256.61</v>
      </c>
      <c r="I57" s="33"/>
      <c r="K57" s="33"/>
    </row>
    <row r="58" spans="1:11" s="19" customFormat="1" ht="16.5" customHeight="1" x14ac:dyDescent="0.3">
      <c r="A58" s="17" t="s">
        <v>294</v>
      </c>
      <c r="B58" s="24" t="s">
        <v>275</v>
      </c>
      <c r="C58" s="80"/>
      <c r="D58" s="81">
        <v>160000</v>
      </c>
      <c r="E58" s="81">
        <v>160000</v>
      </c>
      <c r="F58" s="81">
        <v>160000</v>
      </c>
      <c r="G58" s="44">
        <v>159972.56</v>
      </c>
      <c r="H58" s="44">
        <f>G58-[1]CHELTUIELI!$G$58</f>
        <v>14007.709999999992</v>
      </c>
      <c r="I58" s="33"/>
      <c r="K58" s="33"/>
    </row>
    <row r="59" spans="1:11" s="19" customFormat="1" ht="16.5" customHeight="1" x14ac:dyDescent="0.3">
      <c r="A59" s="17" t="s">
        <v>296</v>
      </c>
      <c r="B59" s="20" t="s">
        <v>277</v>
      </c>
      <c r="C59" s="84">
        <f t="shared" ref="C59:H59" si="38">+C60</f>
        <v>0</v>
      </c>
      <c r="D59" s="84">
        <f t="shared" si="38"/>
        <v>36000</v>
      </c>
      <c r="E59" s="84">
        <f t="shared" si="38"/>
        <v>36000</v>
      </c>
      <c r="F59" s="84">
        <f t="shared" si="38"/>
        <v>36000</v>
      </c>
      <c r="G59" s="84">
        <f t="shared" si="38"/>
        <v>35949.97</v>
      </c>
      <c r="H59" s="84">
        <f t="shared" si="38"/>
        <v>1949.9800000000032</v>
      </c>
      <c r="I59" s="33"/>
      <c r="K59" s="33"/>
    </row>
    <row r="60" spans="1:11" s="19" customFormat="1" ht="16.5" customHeight="1" x14ac:dyDescent="0.3">
      <c r="A60" s="22" t="s">
        <v>298</v>
      </c>
      <c r="B60" s="24" t="s">
        <v>279</v>
      </c>
      <c r="C60" s="80"/>
      <c r="D60" s="81">
        <v>36000</v>
      </c>
      <c r="E60" s="81">
        <v>36000</v>
      </c>
      <c r="F60" s="81">
        <v>36000</v>
      </c>
      <c r="G60" s="44">
        <v>35949.97</v>
      </c>
      <c r="H60" s="44">
        <f>G60-[1]CHELTUIELI!$G$60</f>
        <v>1949.9800000000032</v>
      </c>
      <c r="I60" s="33"/>
      <c r="K60" s="33"/>
    </row>
    <row r="61" spans="1:11" s="19" customFormat="1" ht="16.5" customHeight="1" x14ac:dyDescent="0.3">
      <c r="A61" s="17" t="s">
        <v>300</v>
      </c>
      <c r="B61" s="20" t="s">
        <v>281</v>
      </c>
      <c r="C61" s="79">
        <f t="shared" ref="C61:H61" si="39">+C62+C63</f>
        <v>0</v>
      </c>
      <c r="D61" s="79">
        <f t="shared" si="39"/>
        <v>320</v>
      </c>
      <c r="E61" s="79">
        <f t="shared" si="39"/>
        <v>320</v>
      </c>
      <c r="F61" s="79">
        <f t="shared" si="39"/>
        <v>320</v>
      </c>
      <c r="G61" s="79">
        <f t="shared" si="39"/>
        <v>319.19</v>
      </c>
      <c r="H61" s="79">
        <f t="shared" si="39"/>
        <v>0</v>
      </c>
      <c r="I61" s="33"/>
      <c r="K61" s="33"/>
    </row>
    <row r="62" spans="1:11" ht="16.5" customHeight="1" x14ac:dyDescent="0.3">
      <c r="A62" s="17" t="s">
        <v>301</v>
      </c>
      <c r="B62" s="24" t="s">
        <v>283</v>
      </c>
      <c r="C62" s="80"/>
      <c r="D62" s="81">
        <v>320</v>
      </c>
      <c r="E62" s="81">
        <v>320</v>
      </c>
      <c r="F62" s="81">
        <v>320</v>
      </c>
      <c r="G62" s="44">
        <v>319.19</v>
      </c>
      <c r="H62" s="44">
        <f>G62-[1]CHELTUIELI!$G$62</f>
        <v>0</v>
      </c>
      <c r="I62" s="33"/>
      <c r="K62" s="33"/>
    </row>
    <row r="63" spans="1:11" s="19" customFormat="1" ht="16.5" customHeight="1" x14ac:dyDescent="0.3">
      <c r="A63" s="17" t="s">
        <v>303</v>
      </c>
      <c r="B63" s="24" t="s">
        <v>285</v>
      </c>
      <c r="C63" s="80"/>
      <c r="D63" s="81">
        <v>0</v>
      </c>
      <c r="E63" s="81">
        <v>0</v>
      </c>
      <c r="F63" s="81">
        <v>0</v>
      </c>
      <c r="G63" s="44">
        <v>0</v>
      </c>
      <c r="H63" s="44">
        <f>G63-[1]CHELTUIELI!$G$63</f>
        <v>0</v>
      </c>
      <c r="I63" s="33"/>
      <c r="K63" s="33"/>
    </row>
    <row r="64" spans="1:11" ht="16.5" customHeight="1" x14ac:dyDescent="0.3">
      <c r="A64" s="22" t="s">
        <v>305</v>
      </c>
      <c r="B64" s="24" t="s">
        <v>287</v>
      </c>
      <c r="C64" s="80"/>
      <c r="D64" s="81">
        <v>5850</v>
      </c>
      <c r="E64" s="81">
        <v>5850</v>
      </c>
      <c r="F64" s="81">
        <v>5850</v>
      </c>
      <c r="G64" s="44">
        <v>5848.69</v>
      </c>
      <c r="H64" s="44">
        <f>G64-[1]CHELTUIELI!$G$64</f>
        <v>4700.5999999999995</v>
      </c>
      <c r="I64" s="33"/>
      <c r="K64" s="33"/>
    </row>
    <row r="65" spans="1:11" ht="16.5" customHeight="1" x14ac:dyDescent="0.3">
      <c r="A65" s="22" t="s">
        <v>306</v>
      </c>
      <c r="B65" s="23" t="s">
        <v>289</v>
      </c>
      <c r="C65" s="80"/>
      <c r="D65" s="81">
        <v>0</v>
      </c>
      <c r="E65" s="81">
        <v>0</v>
      </c>
      <c r="F65" s="81">
        <v>0</v>
      </c>
      <c r="G65" s="44">
        <v>0</v>
      </c>
      <c r="H65" s="44">
        <f>G65-[1]CHELTUIELI!$G$65</f>
        <v>0</v>
      </c>
      <c r="I65" s="33"/>
      <c r="K65" s="33"/>
    </row>
    <row r="66" spans="1:11" ht="16.5" customHeight="1" x14ac:dyDescent="0.3">
      <c r="A66" s="22" t="s">
        <v>308</v>
      </c>
      <c r="B66" s="24" t="s">
        <v>291</v>
      </c>
      <c r="C66" s="80"/>
      <c r="D66" s="81">
        <v>0</v>
      </c>
      <c r="E66" s="81">
        <v>0</v>
      </c>
      <c r="F66" s="81">
        <v>0</v>
      </c>
      <c r="G66" s="44">
        <v>0</v>
      </c>
      <c r="H66" s="44">
        <f>G66-[1]CHELTUIELI!$G$66</f>
        <v>0</v>
      </c>
      <c r="I66" s="33"/>
      <c r="K66" s="33"/>
    </row>
    <row r="67" spans="1:11" ht="16.5" customHeight="1" x14ac:dyDescent="0.3">
      <c r="A67" s="22" t="s">
        <v>310</v>
      </c>
      <c r="B67" s="24" t="s">
        <v>292</v>
      </c>
      <c r="C67" s="80"/>
      <c r="D67" s="81">
        <v>11250</v>
      </c>
      <c r="E67" s="81">
        <v>11250</v>
      </c>
      <c r="F67" s="81">
        <v>11250</v>
      </c>
      <c r="G67" s="44">
        <v>11245.5</v>
      </c>
      <c r="H67" s="44">
        <f>G67-[1]CHELTUIELI!$G$67</f>
        <v>952</v>
      </c>
      <c r="I67" s="33"/>
      <c r="K67" s="33"/>
    </row>
    <row r="68" spans="1:11" ht="30" x14ac:dyDescent="0.3">
      <c r="A68" s="22" t="s">
        <v>311</v>
      </c>
      <c r="B68" s="24" t="s">
        <v>293</v>
      </c>
      <c r="C68" s="80"/>
      <c r="D68" s="81">
        <v>1000</v>
      </c>
      <c r="E68" s="81">
        <v>1000</v>
      </c>
      <c r="F68" s="81">
        <v>1000</v>
      </c>
      <c r="G68" s="44">
        <v>1000</v>
      </c>
      <c r="H68" s="44">
        <f>G68-[1]CHELTUIELI!$G$68</f>
        <v>0</v>
      </c>
      <c r="I68" s="33"/>
      <c r="K68" s="33"/>
    </row>
    <row r="69" spans="1:11" ht="16.5" customHeight="1" x14ac:dyDescent="0.3">
      <c r="A69" s="17" t="s">
        <v>312</v>
      </c>
      <c r="B69" s="20" t="s">
        <v>295</v>
      </c>
      <c r="C69" s="84">
        <f t="shared" ref="C69:H69" si="40">+C70+C71</f>
        <v>0</v>
      </c>
      <c r="D69" s="84">
        <f t="shared" si="40"/>
        <v>170</v>
      </c>
      <c r="E69" s="84">
        <f t="shared" si="40"/>
        <v>170</v>
      </c>
      <c r="F69" s="84">
        <f t="shared" si="40"/>
        <v>170</v>
      </c>
      <c r="G69" s="84">
        <f t="shared" si="40"/>
        <v>167.99</v>
      </c>
      <c r="H69" s="84">
        <f t="shared" si="40"/>
        <v>0</v>
      </c>
      <c r="I69" s="33"/>
      <c r="K69" s="33"/>
    </row>
    <row r="70" spans="1:11" ht="16.5" customHeight="1" x14ac:dyDescent="0.3">
      <c r="A70" s="22" t="s">
        <v>314</v>
      </c>
      <c r="B70" s="24" t="s">
        <v>297</v>
      </c>
      <c r="C70" s="80"/>
      <c r="D70" s="81">
        <v>0</v>
      </c>
      <c r="E70" s="81">
        <v>0</v>
      </c>
      <c r="F70" s="81">
        <v>0</v>
      </c>
      <c r="G70" s="44">
        <v>0</v>
      </c>
      <c r="H70" s="44">
        <f>G70-[1]CHELTUIELI!$G$70</f>
        <v>0</v>
      </c>
      <c r="I70" s="33"/>
      <c r="K70" s="33"/>
    </row>
    <row r="71" spans="1:11" s="19" customFormat="1" ht="16.5" customHeight="1" x14ac:dyDescent="0.3">
      <c r="A71" s="22" t="s">
        <v>316</v>
      </c>
      <c r="B71" s="24" t="s">
        <v>299</v>
      </c>
      <c r="C71" s="80"/>
      <c r="D71" s="81">
        <v>170</v>
      </c>
      <c r="E71" s="81">
        <v>170</v>
      </c>
      <c r="F71" s="81">
        <v>170</v>
      </c>
      <c r="G71" s="85">
        <v>167.99</v>
      </c>
      <c r="H71" s="44">
        <f>G71-[1]CHELTUIELI!$G$71</f>
        <v>0</v>
      </c>
      <c r="I71" s="33"/>
      <c r="K71" s="33"/>
    </row>
    <row r="72" spans="1:11" ht="16.5" customHeight="1" x14ac:dyDescent="0.3">
      <c r="A72" s="17" t="s">
        <v>318</v>
      </c>
      <c r="B72" s="20" t="s">
        <v>192</v>
      </c>
      <c r="C72" s="79">
        <f>+C73</f>
        <v>0</v>
      </c>
      <c r="D72" s="79">
        <f t="shared" ref="D72:H73" si="41">+D73</f>
        <v>0</v>
      </c>
      <c r="E72" s="79">
        <f t="shared" si="41"/>
        <v>0</v>
      </c>
      <c r="F72" s="79">
        <f t="shared" si="41"/>
        <v>0</v>
      </c>
      <c r="G72" s="79">
        <f t="shared" si="41"/>
        <v>0</v>
      </c>
      <c r="H72" s="79">
        <f t="shared" si="41"/>
        <v>0</v>
      </c>
      <c r="I72" s="33"/>
      <c r="K72" s="33"/>
    </row>
    <row r="73" spans="1:11" ht="16.5" customHeight="1" x14ac:dyDescent="0.3">
      <c r="A73" s="29" t="s">
        <v>320</v>
      </c>
      <c r="B73" s="20" t="s">
        <v>302</v>
      </c>
      <c r="C73" s="79">
        <f>+C74</f>
        <v>0</v>
      </c>
      <c r="D73" s="79">
        <f t="shared" si="41"/>
        <v>0</v>
      </c>
      <c r="E73" s="79">
        <f t="shared" si="41"/>
        <v>0</v>
      </c>
      <c r="F73" s="79">
        <f t="shared" si="41"/>
        <v>0</v>
      </c>
      <c r="G73" s="79">
        <f t="shared" si="41"/>
        <v>0</v>
      </c>
      <c r="H73" s="79">
        <f t="shared" si="41"/>
        <v>0</v>
      </c>
      <c r="I73" s="33"/>
      <c r="K73" s="33"/>
    </row>
    <row r="74" spans="1:11" s="19" customFormat="1" ht="16.5" customHeight="1" x14ac:dyDescent="0.3">
      <c r="A74" s="29" t="s">
        <v>322</v>
      </c>
      <c r="B74" s="24" t="s">
        <v>304</v>
      </c>
      <c r="C74" s="80"/>
      <c r="D74" s="81"/>
      <c r="E74" s="81"/>
      <c r="F74" s="81"/>
      <c r="G74" s="44"/>
      <c r="H74" s="44"/>
      <c r="I74" s="33"/>
      <c r="K74" s="33"/>
    </row>
    <row r="75" spans="1:11" s="19" customFormat="1" ht="16.5" customHeight="1" x14ac:dyDescent="0.3">
      <c r="A75" s="29" t="s">
        <v>196</v>
      </c>
      <c r="B75" s="30" t="s">
        <v>197</v>
      </c>
      <c r="C75" s="80">
        <f t="shared" ref="C75:H75" si="42">C76+C77</f>
        <v>0</v>
      </c>
      <c r="D75" s="80">
        <f t="shared" si="42"/>
        <v>0</v>
      </c>
      <c r="E75" s="80">
        <f t="shared" si="42"/>
        <v>0</v>
      </c>
      <c r="F75" s="80">
        <f t="shared" si="42"/>
        <v>0</v>
      </c>
      <c r="G75" s="80">
        <f t="shared" si="42"/>
        <v>0</v>
      </c>
      <c r="H75" s="80">
        <f t="shared" si="42"/>
        <v>0</v>
      </c>
      <c r="I75" s="33"/>
      <c r="K75" s="33"/>
    </row>
    <row r="76" spans="1:11" s="19" customFormat="1" ht="16.5" customHeight="1" x14ac:dyDescent="0.3">
      <c r="A76" s="29" t="s">
        <v>325</v>
      </c>
      <c r="B76" s="31" t="s">
        <v>307</v>
      </c>
      <c r="C76" s="80"/>
      <c r="D76" s="81"/>
      <c r="E76" s="81"/>
      <c r="F76" s="81"/>
      <c r="G76" s="44"/>
      <c r="H76" s="44"/>
      <c r="I76" s="33"/>
      <c r="K76" s="33"/>
    </row>
    <row r="77" spans="1:11" ht="16.5" customHeight="1" x14ac:dyDescent="0.3">
      <c r="A77" s="29" t="s">
        <v>327</v>
      </c>
      <c r="B77" s="31" t="s">
        <v>309</v>
      </c>
      <c r="C77" s="80"/>
      <c r="D77" s="81"/>
      <c r="E77" s="81"/>
      <c r="F77" s="81"/>
      <c r="G77" s="44"/>
      <c r="H77" s="44"/>
      <c r="I77" s="33"/>
      <c r="K77" s="33"/>
    </row>
    <row r="78" spans="1:11" s="19" customFormat="1" ht="16.5" customHeight="1" x14ac:dyDescent="0.3">
      <c r="A78" s="17" t="s">
        <v>329</v>
      </c>
      <c r="B78" s="20" t="s">
        <v>198</v>
      </c>
      <c r="C78" s="79">
        <f t="shared" ref="C78:H78" si="43">+C79</f>
        <v>0</v>
      </c>
      <c r="D78" s="79">
        <f t="shared" si="43"/>
        <v>10000</v>
      </c>
      <c r="E78" s="79">
        <f t="shared" si="43"/>
        <v>10000</v>
      </c>
      <c r="F78" s="79">
        <f t="shared" si="43"/>
        <v>10000</v>
      </c>
      <c r="G78" s="79">
        <f t="shared" si="43"/>
        <v>9996</v>
      </c>
      <c r="H78" s="79" t="e">
        <f t="shared" si="43"/>
        <v>#REF!</v>
      </c>
      <c r="I78" s="33"/>
      <c r="K78" s="33"/>
    </row>
    <row r="79" spans="1:11" s="19" customFormat="1" ht="16.5" customHeight="1" x14ac:dyDescent="0.3">
      <c r="A79" s="17" t="s">
        <v>331</v>
      </c>
      <c r="B79" s="20" t="s">
        <v>199</v>
      </c>
      <c r="C79" s="79">
        <f t="shared" ref="C79" si="44">+C80+C85</f>
        <v>0</v>
      </c>
      <c r="D79" s="79">
        <f t="shared" ref="D79:H79" si="45">+D80+D85</f>
        <v>10000</v>
      </c>
      <c r="E79" s="79">
        <f t="shared" si="45"/>
        <v>10000</v>
      </c>
      <c r="F79" s="79">
        <f t="shared" si="45"/>
        <v>10000</v>
      </c>
      <c r="G79" s="79">
        <f t="shared" si="45"/>
        <v>9996</v>
      </c>
      <c r="H79" s="79" t="e">
        <f t="shared" si="45"/>
        <v>#REF!</v>
      </c>
      <c r="I79" s="33"/>
      <c r="K79" s="33"/>
    </row>
    <row r="80" spans="1:11" s="19" customFormat="1" ht="16.5" customHeight="1" x14ac:dyDescent="0.3">
      <c r="A80" s="17" t="s">
        <v>333</v>
      </c>
      <c r="B80" s="20" t="s">
        <v>313</v>
      </c>
      <c r="C80" s="79">
        <f t="shared" ref="C80" si="46">+C82+C84+C83+C81</f>
        <v>0</v>
      </c>
      <c r="D80" s="79">
        <f t="shared" ref="D80:H80" si="47">+D82+D84+D83+D81</f>
        <v>10000</v>
      </c>
      <c r="E80" s="79">
        <f t="shared" si="47"/>
        <v>10000</v>
      </c>
      <c r="F80" s="79">
        <f t="shared" si="47"/>
        <v>10000</v>
      </c>
      <c r="G80" s="79">
        <f t="shared" si="47"/>
        <v>9996</v>
      </c>
      <c r="H80" s="79" t="e">
        <f t="shared" si="47"/>
        <v>#REF!</v>
      </c>
      <c r="I80" s="33"/>
      <c r="K80" s="33"/>
    </row>
    <row r="81" spans="1:11" s="19" customFormat="1" ht="16.5" customHeight="1" x14ac:dyDescent="0.3">
      <c r="A81" s="17" t="s">
        <v>335</v>
      </c>
      <c r="B81" s="23" t="s">
        <v>315</v>
      </c>
      <c r="C81" s="79"/>
      <c r="D81" s="81"/>
      <c r="E81" s="81"/>
      <c r="F81" s="81"/>
      <c r="G81" s="44"/>
      <c r="H81" s="44"/>
      <c r="I81" s="33"/>
      <c r="K81" s="33"/>
    </row>
    <row r="82" spans="1:11" s="19" customFormat="1" ht="16.5" customHeight="1" x14ac:dyDescent="0.3">
      <c r="A82" s="22" t="s">
        <v>337</v>
      </c>
      <c r="B82" s="24" t="s">
        <v>317</v>
      </c>
      <c r="C82" s="80"/>
      <c r="D82" s="81">
        <v>10000</v>
      </c>
      <c r="E82" s="81">
        <v>10000</v>
      </c>
      <c r="F82" s="81">
        <v>10000</v>
      </c>
      <c r="G82" s="44">
        <v>9996</v>
      </c>
      <c r="H82" s="44" t="e">
        <f>G82-[1]CHELTUIELI!$G$82</f>
        <v>#REF!</v>
      </c>
      <c r="I82" s="33"/>
      <c r="K82" s="33"/>
    </row>
    <row r="83" spans="1:11" s="19" customFormat="1" ht="16.5" customHeight="1" x14ac:dyDescent="0.3">
      <c r="A83" s="22" t="s">
        <v>338</v>
      </c>
      <c r="B83" s="23" t="s">
        <v>319</v>
      </c>
      <c r="C83" s="80"/>
      <c r="D83" s="81"/>
      <c r="E83" s="81"/>
      <c r="F83" s="81"/>
      <c r="G83" s="44"/>
      <c r="H83" s="44"/>
      <c r="I83" s="33"/>
      <c r="K83" s="33"/>
    </row>
    <row r="84" spans="1:11" ht="16.5" customHeight="1" x14ac:dyDescent="0.3">
      <c r="A84" s="22" t="s">
        <v>339</v>
      </c>
      <c r="B84" s="24" t="s">
        <v>321</v>
      </c>
      <c r="C84" s="80"/>
      <c r="D84" s="81"/>
      <c r="E84" s="81"/>
      <c r="F84" s="81"/>
      <c r="G84" s="44"/>
      <c r="H84" s="44"/>
      <c r="I84" s="33"/>
      <c r="K84" s="33"/>
    </row>
    <row r="85" spans="1:11" ht="16.5" customHeight="1" x14ac:dyDescent="0.3">
      <c r="A85" s="32" t="s">
        <v>341</v>
      </c>
      <c r="B85" s="23" t="s">
        <v>323</v>
      </c>
      <c r="C85" s="80"/>
      <c r="D85" s="81"/>
      <c r="E85" s="81"/>
      <c r="F85" s="81"/>
      <c r="G85" s="44"/>
      <c r="H85" s="44"/>
      <c r="I85" s="33"/>
      <c r="K85" s="33"/>
    </row>
    <row r="86" spans="1:11" ht="16.5" customHeight="1" x14ac:dyDescent="0.3">
      <c r="A86" s="22" t="s">
        <v>227</v>
      </c>
      <c r="B86" s="24" t="s">
        <v>324</v>
      </c>
      <c r="C86" s="80"/>
      <c r="D86" s="81"/>
      <c r="E86" s="81"/>
      <c r="F86" s="81"/>
      <c r="G86" s="44"/>
      <c r="H86" s="44"/>
      <c r="I86" s="33"/>
      <c r="K86" s="33"/>
    </row>
    <row r="87" spans="1:11" ht="16.5" customHeight="1" x14ac:dyDescent="0.3">
      <c r="A87" s="22" t="s">
        <v>343</v>
      </c>
      <c r="B87" s="24" t="s">
        <v>326</v>
      </c>
      <c r="C87" s="79">
        <f t="shared" ref="C87:H87" si="48">+C44-C89+C23+C78+C248+C75</f>
        <v>0</v>
      </c>
      <c r="D87" s="79">
        <f t="shared" si="48"/>
        <v>252219320</v>
      </c>
      <c r="E87" s="79">
        <f t="shared" si="48"/>
        <v>252219320</v>
      </c>
      <c r="F87" s="79">
        <f t="shared" si="48"/>
        <v>252219320</v>
      </c>
      <c r="G87" s="79">
        <f t="shared" si="48"/>
        <v>252215798.00000012</v>
      </c>
      <c r="H87" s="79" t="e">
        <f t="shared" si="48"/>
        <v>#REF!</v>
      </c>
      <c r="I87" s="33"/>
      <c r="K87" s="33"/>
    </row>
    <row r="88" spans="1:11" ht="16.5" customHeight="1" x14ac:dyDescent="0.3">
      <c r="A88" s="22"/>
      <c r="B88" s="24" t="s">
        <v>328</v>
      </c>
      <c r="C88" s="79"/>
      <c r="D88" s="81"/>
      <c r="E88" s="81"/>
      <c r="F88" s="81"/>
      <c r="G88" s="81">
        <v>-11450.33</v>
      </c>
      <c r="H88" s="44">
        <f>G88-[1]CHELTUIELI!$G$88</f>
        <v>0</v>
      </c>
      <c r="I88" s="33"/>
      <c r="K88" s="33"/>
    </row>
    <row r="89" spans="1:11" ht="16.5" customHeight="1" x14ac:dyDescent="0.35">
      <c r="A89" s="22" t="s">
        <v>346</v>
      </c>
      <c r="B89" s="20" t="s">
        <v>330</v>
      </c>
      <c r="C89" s="82">
        <f t="shared" ref="C89:H89" si="49">+C90+C177+C218+C222+C243+C245</f>
        <v>0</v>
      </c>
      <c r="D89" s="82">
        <f t="shared" si="49"/>
        <v>866914870</v>
      </c>
      <c r="E89" s="82">
        <f t="shared" si="49"/>
        <v>801067740</v>
      </c>
      <c r="F89" s="82">
        <f t="shared" si="49"/>
        <v>801067740</v>
      </c>
      <c r="G89" s="82">
        <f t="shared" si="49"/>
        <v>800998742.13</v>
      </c>
      <c r="H89" s="82" t="e">
        <f t="shared" si="49"/>
        <v>#REF!</v>
      </c>
      <c r="I89" s="33"/>
      <c r="K89" s="33"/>
    </row>
    <row r="90" spans="1:11" s="26" customFormat="1" ht="16.5" customHeight="1" x14ac:dyDescent="0.3">
      <c r="A90" s="17" t="s">
        <v>348</v>
      </c>
      <c r="B90" s="20" t="s">
        <v>332</v>
      </c>
      <c r="C90" s="79">
        <f t="shared" ref="C90:H90" si="50">+C91+C107+C141+C169+C173</f>
        <v>0</v>
      </c>
      <c r="D90" s="79">
        <f t="shared" si="50"/>
        <v>346746690</v>
      </c>
      <c r="E90" s="79">
        <f t="shared" si="50"/>
        <v>292365110</v>
      </c>
      <c r="F90" s="79">
        <f t="shared" si="50"/>
        <v>292365110</v>
      </c>
      <c r="G90" s="79">
        <f t="shared" si="50"/>
        <v>292360063.48000002</v>
      </c>
      <c r="H90" s="79">
        <f t="shared" si="50"/>
        <v>6289945.1299999971</v>
      </c>
      <c r="I90" s="33"/>
      <c r="K90" s="33"/>
    </row>
    <row r="91" spans="1:11" s="26" customFormat="1" ht="16.5" customHeight="1" x14ac:dyDescent="0.3">
      <c r="A91" s="22" t="s">
        <v>350</v>
      </c>
      <c r="B91" s="20" t="s">
        <v>334</v>
      </c>
      <c r="C91" s="79">
        <f t="shared" ref="C91:H91" si="51">+C92+C104+C105+C95+C98+C93+C94</f>
        <v>0</v>
      </c>
      <c r="D91" s="79">
        <f t="shared" si="51"/>
        <v>171144390</v>
      </c>
      <c r="E91" s="79">
        <f t="shared" si="51"/>
        <v>141271170</v>
      </c>
      <c r="F91" s="79">
        <f t="shared" si="51"/>
        <v>141271170</v>
      </c>
      <c r="G91" s="79">
        <f t="shared" si="51"/>
        <v>141266134.49000001</v>
      </c>
      <c r="H91" s="79">
        <f t="shared" si="51"/>
        <v>1984466.79</v>
      </c>
      <c r="I91" s="33"/>
      <c r="K91" s="33"/>
    </row>
    <row r="92" spans="1:11" s="26" customFormat="1" ht="16.5" customHeight="1" x14ac:dyDescent="0.3">
      <c r="A92" s="22"/>
      <c r="B92" s="23" t="s">
        <v>336</v>
      </c>
      <c r="C92" s="80"/>
      <c r="D92" s="81">
        <v>105963000</v>
      </c>
      <c r="E92" s="81">
        <v>100370000</v>
      </c>
      <c r="F92" s="81">
        <v>100370000</v>
      </c>
      <c r="G92" s="44">
        <v>100370000</v>
      </c>
      <c r="H92" s="44">
        <f>G92-[1]CHELTUIELI!$G$92</f>
        <v>1104000</v>
      </c>
      <c r="I92" s="33"/>
      <c r="K92" s="33"/>
    </row>
    <row r="93" spans="1:11" s="26" customFormat="1" ht="45" x14ac:dyDescent="0.3">
      <c r="A93" s="22"/>
      <c r="B93" s="23" t="s">
        <v>508</v>
      </c>
      <c r="C93" s="80"/>
      <c r="D93" s="81">
        <v>320</v>
      </c>
      <c r="E93" s="81">
        <v>320</v>
      </c>
      <c r="F93" s="81">
        <v>320</v>
      </c>
      <c r="G93" s="44">
        <v>311.05</v>
      </c>
      <c r="H93" s="44">
        <f>G93-[1]CHELTUIELI!$G$93</f>
        <v>0</v>
      </c>
      <c r="I93" s="33"/>
      <c r="K93" s="33"/>
    </row>
    <row r="94" spans="1:11" s="26" customFormat="1" ht="60" x14ac:dyDescent="0.3">
      <c r="A94" s="22"/>
      <c r="B94" s="23" t="s">
        <v>509</v>
      </c>
      <c r="C94" s="80"/>
      <c r="D94" s="81"/>
      <c r="E94" s="81"/>
      <c r="F94" s="81"/>
      <c r="G94" s="44"/>
      <c r="H94" s="44"/>
      <c r="I94" s="33"/>
      <c r="K94" s="33"/>
    </row>
    <row r="95" spans="1:11" s="26" customFormat="1" ht="16.5" customHeight="1" x14ac:dyDescent="0.3">
      <c r="A95" s="22"/>
      <c r="B95" s="23" t="s">
        <v>510</v>
      </c>
      <c r="C95" s="80">
        <f>C96+C97</f>
        <v>0</v>
      </c>
      <c r="D95" s="80">
        <f t="shared" ref="D95:H95" si="52">D96+D97</f>
        <v>45140340</v>
      </c>
      <c r="E95" s="80">
        <f t="shared" si="52"/>
        <v>23532810</v>
      </c>
      <c r="F95" s="80">
        <f t="shared" si="52"/>
        <v>23532810</v>
      </c>
      <c r="G95" s="80">
        <f t="shared" si="52"/>
        <v>23532526.710000001</v>
      </c>
      <c r="H95" s="80">
        <f t="shared" si="52"/>
        <v>0</v>
      </c>
      <c r="I95" s="33"/>
      <c r="K95" s="33"/>
    </row>
    <row r="96" spans="1:11" s="26" customFormat="1" ht="16.5" customHeight="1" x14ac:dyDescent="0.3">
      <c r="A96" s="22"/>
      <c r="B96" s="23" t="s">
        <v>511</v>
      </c>
      <c r="C96" s="80"/>
      <c r="D96" s="81">
        <v>45140340</v>
      </c>
      <c r="E96" s="81">
        <v>23532810</v>
      </c>
      <c r="F96" s="81">
        <v>23532810</v>
      </c>
      <c r="G96" s="44">
        <v>23532526.710000001</v>
      </c>
      <c r="H96" s="44">
        <f>G96-[1]CHELTUIELI!$G$96</f>
        <v>0</v>
      </c>
      <c r="I96" s="33"/>
      <c r="K96" s="33"/>
    </row>
    <row r="97" spans="1:11" s="26" customFormat="1" ht="60" x14ac:dyDescent="0.3">
      <c r="A97" s="22"/>
      <c r="B97" s="23" t="s">
        <v>509</v>
      </c>
      <c r="C97" s="80"/>
      <c r="D97" s="81"/>
      <c r="E97" s="81"/>
      <c r="F97" s="81"/>
      <c r="G97" s="44"/>
      <c r="H97" s="44"/>
      <c r="I97" s="33"/>
      <c r="K97" s="33"/>
    </row>
    <row r="98" spans="1:11" s="26" customFormat="1" ht="16.5" customHeight="1" x14ac:dyDescent="0.3">
      <c r="A98" s="22"/>
      <c r="B98" s="89" t="s">
        <v>478</v>
      </c>
      <c r="C98" s="80">
        <f t="shared" ref="C98:H98" si="53">C99+C102+C103</f>
        <v>0</v>
      </c>
      <c r="D98" s="80">
        <f t="shared" si="53"/>
        <v>16449620</v>
      </c>
      <c r="E98" s="80">
        <f t="shared" si="53"/>
        <v>13797660</v>
      </c>
      <c r="F98" s="80">
        <f t="shared" si="53"/>
        <v>13797660</v>
      </c>
      <c r="G98" s="80">
        <f t="shared" si="53"/>
        <v>13796919.189999999</v>
      </c>
      <c r="H98" s="80">
        <f t="shared" si="53"/>
        <v>253539.24999999994</v>
      </c>
      <c r="I98" s="33"/>
      <c r="K98" s="33"/>
    </row>
    <row r="99" spans="1:11" s="26" customFormat="1" ht="30" x14ac:dyDescent="0.3">
      <c r="A99" s="22"/>
      <c r="B99" s="23" t="s">
        <v>479</v>
      </c>
      <c r="C99" s="80">
        <f>C100+C101</f>
        <v>0</v>
      </c>
      <c r="D99" s="80">
        <f t="shared" ref="D99:H99" si="54">D100+D101</f>
        <v>14816750</v>
      </c>
      <c r="E99" s="80">
        <f t="shared" si="54"/>
        <v>12491680</v>
      </c>
      <c r="F99" s="80">
        <f t="shared" si="54"/>
        <v>12491680</v>
      </c>
      <c r="G99" s="80">
        <f t="shared" si="54"/>
        <v>12491680</v>
      </c>
      <c r="H99" s="80">
        <f t="shared" si="54"/>
        <v>13000</v>
      </c>
      <c r="I99" s="33"/>
      <c r="K99" s="33"/>
    </row>
    <row r="100" spans="1:11" s="26" customFormat="1" x14ac:dyDescent="0.3">
      <c r="A100" s="22"/>
      <c r="B100" s="23" t="s">
        <v>511</v>
      </c>
      <c r="C100" s="80"/>
      <c r="D100" s="81">
        <v>14816750</v>
      </c>
      <c r="E100" s="81">
        <v>12491680</v>
      </c>
      <c r="F100" s="81">
        <v>12491680</v>
      </c>
      <c r="G100" s="44">
        <v>12491680</v>
      </c>
      <c r="H100" s="44">
        <f>G100-[1]CHELTUIELI!$G$100</f>
        <v>13000</v>
      </c>
      <c r="I100" s="33"/>
      <c r="K100" s="33"/>
    </row>
    <row r="101" spans="1:11" s="26" customFormat="1" ht="60" x14ac:dyDescent="0.3">
      <c r="A101" s="22"/>
      <c r="B101" s="23" t="s">
        <v>509</v>
      </c>
      <c r="C101" s="80"/>
      <c r="D101" s="81">
        <v>0</v>
      </c>
      <c r="E101" s="81">
        <v>0</v>
      </c>
      <c r="F101" s="81">
        <v>0</v>
      </c>
      <c r="G101" s="44">
        <v>0</v>
      </c>
      <c r="H101" s="44">
        <v>0</v>
      </c>
      <c r="I101" s="33"/>
      <c r="K101" s="33"/>
    </row>
    <row r="102" spans="1:11" s="26" customFormat="1" ht="60" x14ac:dyDescent="0.3">
      <c r="A102" s="22"/>
      <c r="B102" s="23" t="s">
        <v>480</v>
      </c>
      <c r="C102" s="80"/>
      <c r="D102" s="80">
        <v>913630</v>
      </c>
      <c r="E102" s="80">
        <v>724980</v>
      </c>
      <c r="F102" s="80">
        <v>724980</v>
      </c>
      <c r="G102" s="80">
        <v>724980</v>
      </c>
      <c r="H102" s="44">
        <f>G102-[1]CHELTUIELI!$G$102</f>
        <v>106000</v>
      </c>
      <c r="I102" s="33"/>
      <c r="K102" s="33"/>
    </row>
    <row r="103" spans="1:11" s="26" customFormat="1" ht="45" x14ac:dyDescent="0.3">
      <c r="A103" s="22"/>
      <c r="B103" s="23" t="s">
        <v>481</v>
      </c>
      <c r="C103" s="80"/>
      <c r="D103" s="81">
        <v>719240</v>
      </c>
      <c r="E103" s="81">
        <v>581000</v>
      </c>
      <c r="F103" s="81">
        <v>581000</v>
      </c>
      <c r="G103" s="44">
        <v>580259.18999999994</v>
      </c>
      <c r="H103" s="44">
        <f>G103-[1]CHELTUIELI!$G$103</f>
        <v>134539.24999999994</v>
      </c>
      <c r="I103" s="33"/>
      <c r="K103" s="33"/>
    </row>
    <row r="104" spans="1:11" s="26" customFormat="1" ht="16.5" customHeight="1" x14ac:dyDescent="0.3">
      <c r="A104" s="22"/>
      <c r="B104" s="23" t="s">
        <v>340</v>
      </c>
      <c r="C104" s="80"/>
      <c r="D104" s="81">
        <v>38110</v>
      </c>
      <c r="E104" s="81">
        <v>38110</v>
      </c>
      <c r="F104" s="81">
        <v>38110</v>
      </c>
      <c r="G104" s="44">
        <v>34110</v>
      </c>
      <c r="H104" s="44">
        <f>G104-[1]CHELTUIELI!$G$104</f>
        <v>6100</v>
      </c>
      <c r="I104" s="33"/>
      <c r="K104" s="33"/>
    </row>
    <row r="105" spans="1:11" s="26" customFormat="1" ht="45" x14ac:dyDescent="0.3">
      <c r="A105" s="22"/>
      <c r="B105" s="23" t="s">
        <v>342</v>
      </c>
      <c r="C105" s="80"/>
      <c r="D105" s="81">
        <v>3553000</v>
      </c>
      <c r="E105" s="81">
        <v>3532270</v>
      </c>
      <c r="F105" s="81">
        <v>3532270</v>
      </c>
      <c r="G105" s="44">
        <v>3532267.54</v>
      </c>
      <c r="H105" s="44">
        <f>G105-[1]CHELTUIELI!$G$105</f>
        <v>620827.54</v>
      </c>
      <c r="I105" s="33"/>
      <c r="K105" s="33"/>
    </row>
    <row r="106" spans="1:11" x14ac:dyDescent="0.3">
      <c r="A106" s="22"/>
      <c r="B106" s="24" t="s">
        <v>328</v>
      </c>
      <c r="C106" s="80"/>
      <c r="D106" s="81"/>
      <c r="E106" s="81"/>
      <c r="F106" s="81"/>
      <c r="G106" s="44">
        <v>-4484.26</v>
      </c>
      <c r="H106" s="44">
        <f>G106-[1]CHELTUIELI!$G$106</f>
        <v>-191.59000000000015</v>
      </c>
      <c r="I106" s="33"/>
      <c r="K106" s="33"/>
    </row>
    <row r="107" spans="1:11" ht="30" x14ac:dyDescent="0.3">
      <c r="A107" s="22" t="s">
        <v>358</v>
      </c>
      <c r="B107" s="20" t="s">
        <v>344</v>
      </c>
      <c r="C107" s="80">
        <f t="shared" ref="C107:H107" si="55">C108+C111+C114+C117+C120+C123+C129+C126+C132</f>
        <v>0</v>
      </c>
      <c r="D107" s="80">
        <f t="shared" si="55"/>
        <v>120336760</v>
      </c>
      <c r="E107" s="80">
        <f t="shared" si="55"/>
        <v>98579930</v>
      </c>
      <c r="F107" s="80">
        <f t="shared" si="55"/>
        <v>98579930</v>
      </c>
      <c r="G107" s="80">
        <f t="shared" si="55"/>
        <v>98579925.189999998</v>
      </c>
      <c r="H107" s="80">
        <f t="shared" si="55"/>
        <v>255040.81999999657</v>
      </c>
      <c r="I107" s="33"/>
      <c r="K107" s="33"/>
    </row>
    <row r="108" spans="1:11" ht="16.5" customHeight="1" x14ac:dyDescent="0.3">
      <c r="A108" s="22"/>
      <c r="B108" s="23" t="s">
        <v>345</v>
      </c>
      <c r="C108" s="80">
        <f>C109+C110</f>
        <v>0</v>
      </c>
      <c r="D108" s="80">
        <f t="shared" ref="D108:H108" si="56">D109+D110</f>
        <v>3722720</v>
      </c>
      <c r="E108" s="80">
        <f t="shared" si="56"/>
        <v>2792850</v>
      </c>
      <c r="F108" s="80">
        <f t="shared" si="56"/>
        <v>2792850</v>
      </c>
      <c r="G108" s="80">
        <f t="shared" si="56"/>
        <v>2792850</v>
      </c>
      <c r="H108" s="80">
        <f t="shared" si="56"/>
        <v>21.40999999968335</v>
      </c>
      <c r="I108" s="33"/>
      <c r="K108" s="33"/>
    </row>
    <row r="109" spans="1:11" ht="16.5" customHeight="1" x14ac:dyDescent="0.3">
      <c r="A109" s="22"/>
      <c r="B109" s="23" t="s">
        <v>336</v>
      </c>
      <c r="C109" s="80"/>
      <c r="D109" s="81">
        <v>3722720</v>
      </c>
      <c r="E109" s="81">
        <v>2792850</v>
      </c>
      <c r="F109" s="81">
        <v>2792850</v>
      </c>
      <c r="G109" s="44">
        <f>2792828.59+21.41</f>
        <v>2792850</v>
      </c>
      <c r="H109" s="44">
        <f>G109-[1]CHELTUIELI!$G$109</f>
        <v>21.40999999968335</v>
      </c>
      <c r="I109" s="33"/>
      <c r="K109" s="33"/>
    </row>
    <row r="110" spans="1:11" ht="60" x14ac:dyDescent="0.3">
      <c r="A110" s="22"/>
      <c r="B110" s="23" t="s">
        <v>509</v>
      </c>
      <c r="C110" s="80"/>
      <c r="D110" s="81"/>
      <c r="E110" s="81"/>
      <c r="F110" s="81"/>
      <c r="G110" s="44"/>
      <c r="H110" s="44"/>
      <c r="I110" s="33"/>
      <c r="K110" s="33"/>
    </row>
    <row r="111" spans="1:11" x14ac:dyDescent="0.3">
      <c r="A111" s="22"/>
      <c r="B111" s="23" t="s">
        <v>347</v>
      </c>
      <c r="C111" s="80">
        <f>C112+C113</f>
        <v>0</v>
      </c>
      <c r="D111" s="80">
        <f t="shared" ref="D111:H111" si="57">D112+D113</f>
        <v>0</v>
      </c>
      <c r="E111" s="80">
        <f t="shared" si="57"/>
        <v>0</v>
      </c>
      <c r="F111" s="80">
        <f t="shared" si="57"/>
        <v>0</v>
      </c>
      <c r="G111" s="80">
        <f t="shared" si="57"/>
        <v>0</v>
      </c>
      <c r="H111" s="80">
        <f t="shared" si="57"/>
        <v>0</v>
      </c>
      <c r="I111" s="33"/>
      <c r="K111" s="33"/>
    </row>
    <row r="112" spans="1:11" x14ac:dyDescent="0.3">
      <c r="A112" s="22"/>
      <c r="B112" s="23" t="s">
        <v>336</v>
      </c>
      <c r="C112" s="80"/>
      <c r="D112" s="81"/>
      <c r="E112" s="81"/>
      <c r="F112" s="81"/>
      <c r="G112" s="44"/>
      <c r="H112" s="44"/>
      <c r="I112" s="33"/>
      <c r="K112" s="33"/>
    </row>
    <row r="113" spans="1:11" ht="60" x14ac:dyDescent="0.3">
      <c r="A113" s="22"/>
      <c r="B113" s="23" t="s">
        <v>509</v>
      </c>
      <c r="C113" s="80"/>
      <c r="D113" s="81"/>
      <c r="E113" s="81"/>
      <c r="F113" s="81"/>
      <c r="G113" s="44"/>
      <c r="H113" s="44"/>
      <c r="I113" s="33"/>
      <c r="K113" s="33"/>
    </row>
    <row r="114" spans="1:11" s="19" customFormat="1" ht="16.5" customHeight="1" x14ac:dyDescent="0.3">
      <c r="A114" s="22"/>
      <c r="B114" s="23" t="s">
        <v>349</v>
      </c>
      <c r="C114" s="80">
        <f>C115+C116</f>
        <v>0</v>
      </c>
      <c r="D114" s="80">
        <f t="shared" ref="D114:H114" si="58">D115+D116</f>
        <v>1208170</v>
      </c>
      <c r="E114" s="80">
        <f t="shared" si="58"/>
        <v>1243840</v>
      </c>
      <c r="F114" s="80">
        <f t="shared" si="58"/>
        <v>1243840</v>
      </c>
      <c r="G114" s="80">
        <f t="shared" si="58"/>
        <v>1243840</v>
      </c>
      <c r="H114" s="80">
        <f t="shared" si="58"/>
        <v>17.149999999906868</v>
      </c>
      <c r="I114" s="33"/>
      <c r="K114" s="33"/>
    </row>
    <row r="115" spans="1:11" s="19" customFormat="1" ht="16.5" customHeight="1" x14ac:dyDescent="0.3">
      <c r="A115" s="22"/>
      <c r="B115" s="23" t="s">
        <v>336</v>
      </c>
      <c r="C115" s="80"/>
      <c r="D115" s="81">
        <v>1208170</v>
      </c>
      <c r="E115" s="81">
        <v>1243840</v>
      </c>
      <c r="F115" s="81">
        <v>1243840</v>
      </c>
      <c r="G115" s="44">
        <f>1243822.85+17.15</f>
        <v>1243840</v>
      </c>
      <c r="H115" s="44">
        <f>G115-[1]CHELTUIELI!$G115</f>
        <v>17.149999999906868</v>
      </c>
      <c r="I115" s="33"/>
      <c r="K115" s="33"/>
    </row>
    <row r="116" spans="1:11" s="19" customFormat="1" ht="60" x14ac:dyDescent="0.3">
      <c r="A116" s="22"/>
      <c r="B116" s="23" t="s">
        <v>509</v>
      </c>
      <c r="C116" s="80"/>
      <c r="D116" s="81"/>
      <c r="E116" s="81"/>
      <c r="F116" s="81"/>
      <c r="G116" s="44"/>
      <c r="H116" s="44"/>
      <c r="I116" s="33"/>
      <c r="K116" s="33"/>
    </row>
    <row r="117" spans="1:11" ht="16.5" customHeight="1" x14ac:dyDescent="0.3">
      <c r="A117" s="22"/>
      <c r="B117" s="23" t="s">
        <v>351</v>
      </c>
      <c r="C117" s="80">
        <f>C118+C119</f>
        <v>0</v>
      </c>
      <c r="D117" s="80">
        <f t="shared" ref="D117:H117" si="59">D118+D119</f>
        <v>46212840</v>
      </c>
      <c r="E117" s="80">
        <f t="shared" si="59"/>
        <v>41312610</v>
      </c>
      <c r="F117" s="80">
        <f t="shared" si="59"/>
        <v>41312610</v>
      </c>
      <c r="G117" s="80">
        <f t="shared" si="59"/>
        <v>41312605.189999998</v>
      </c>
      <c r="H117" s="80">
        <f t="shared" si="59"/>
        <v>3204.1699999928469</v>
      </c>
      <c r="I117" s="33"/>
      <c r="K117" s="33"/>
    </row>
    <row r="118" spans="1:11" ht="16.5" customHeight="1" x14ac:dyDescent="0.3">
      <c r="A118" s="22"/>
      <c r="B118" s="23" t="s">
        <v>336</v>
      </c>
      <c r="C118" s="80"/>
      <c r="D118" s="81">
        <f>46212840-3150</f>
        <v>46209690</v>
      </c>
      <c r="E118" s="81">
        <f>41312610-3150</f>
        <v>41309460</v>
      </c>
      <c r="F118" s="81">
        <f>41312610-3150</f>
        <v>41309460</v>
      </c>
      <c r="G118" s="44">
        <f>41307433.68+2026.32</f>
        <v>41309460</v>
      </c>
      <c r="H118" s="44">
        <f>G118-[1]CHELTUIELI!$G$118</f>
        <v>2026.3199999928474</v>
      </c>
      <c r="I118" s="33"/>
      <c r="K118" s="33"/>
    </row>
    <row r="119" spans="1:11" ht="60" x14ac:dyDescent="0.3">
      <c r="A119" s="22"/>
      <c r="B119" s="23" t="s">
        <v>509</v>
      </c>
      <c r="C119" s="80"/>
      <c r="D119" s="81">
        <v>3150</v>
      </c>
      <c r="E119" s="81">
        <v>3150</v>
      </c>
      <c r="F119" s="81">
        <v>3150</v>
      </c>
      <c r="G119" s="44">
        <f>1967.34+1177.85</f>
        <v>3145.1899999999996</v>
      </c>
      <c r="H119" s="44">
        <f>G119-[1]CHELTUIELI!$G$119</f>
        <v>1177.8499999999997</v>
      </c>
      <c r="I119" s="33"/>
      <c r="K119" s="33"/>
    </row>
    <row r="120" spans="1:11" x14ac:dyDescent="0.3">
      <c r="A120" s="22"/>
      <c r="B120" s="34" t="s">
        <v>352</v>
      </c>
      <c r="C120" s="80">
        <f>C121+C122</f>
        <v>0</v>
      </c>
      <c r="D120" s="80">
        <f t="shared" ref="D120:H120" si="60">D121+D122</f>
        <v>45340</v>
      </c>
      <c r="E120" s="80">
        <f t="shared" si="60"/>
        <v>51030</v>
      </c>
      <c r="F120" s="80">
        <f t="shared" si="60"/>
        <v>51030</v>
      </c>
      <c r="G120" s="80">
        <f t="shared" si="60"/>
        <v>51030</v>
      </c>
      <c r="H120" s="80">
        <f t="shared" si="60"/>
        <v>22.410000000003492</v>
      </c>
      <c r="I120" s="33"/>
      <c r="K120" s="33"/>
    </row>
    <row r="121" spans="1:11" x14ac:dyDescent="0.3">
      <c r="A121" s="22"/>
      <c r="B121" s="34" t="s">
        <v>336</v>
      </c>
      <c r="C121" s="80"/>
      <c r="D121" s="81">
        <v>45340</v>
      </c>
      <c r="E121" s="81">
        <v>51030</v>
      </c>
      <c r="F121" s="81">
        <v>51030</v>
      </c>
      <c r="G121" s="44">
        <f>51007.59+22.41</f>
        <v>51030</v>
      </c>
      <c r="H121" s="44">
        <f>G121-[1]CHELTUIELI!$G$121</f>
        <v>22.410000000003492</v>
      </c>
      <c r="I121" s="33"/>
      <c r="K121" s="33"/>
    </row>
    <row r="122" spans="1:11" ht="60" x14ac:dyDescent="0.3">
      <c r="A122" s="22"/>
      <c r="B122" s="34" t="s">
        <v>509</v>
      </c>
      <c r="C122" s="80"/>
      <c r="D122" s="81"/>
      <c r="E122" s="81"/>
      <c r="F122" s="81"/>
      <c r="G122" s="44"/>
      <c r="H122" s="44"/>
      <c r="I122" s="33"/>
      <c r="K122" s="33"/>
    </row>
    <row r="123" spans="1:11" ht="30" x14ac:dyDescent="0.3">
      <c r="A123" s="22"/>
      <c r="B123" s="23" t="s">
        <v>353</v>
      </c>
      <c r="C123" s="80">
        <f>C124+C125</f>
        <v>0</v>
      </c>
      <c r="D123" s="80">
        <f t="shared" ref="D123:H123" si="61">D124+D125</f>
        <v>1031910</v>
      </c>
      <c r="E123" s="80">
        <f t="shared" si="61"/>
        <v>930170</v>
      </c>
      <c r="F123" s="80">
        <f t="shared" si="61"/>
        <v>930170</v>
      </c>
      <c r="G123" s="80">
        <f t="shared" si="61"/>
        <v>930170</v>
      </c>
      <c r="H123" s="80">
        <f t="shared" si="61"/>
        <v>18.959999999962747</v>
      </c>
      <c r="I123" s="33"/>
      <c r="K123" s="33"/>
    </row>
    <row r="124" spans="1:11" x14ac:dyDescent="0.3">
      <c r="A124" s="22"/>
      <c r="B124" s="23" t="s">
        <v>336</v>
      </c>
      <c r="C124" s="80"/>
      <c r="D124" s="81">
        <v>1031910</v>
      </c>
      <c r="E124" s="81">
        <v>930170</v>
      </c>
      <c r="F124" s="81">
        <v>930170</v>
      </c>
      <c r="G124" s="44">
        <f>930151.04+18.96</f>
        <v>930170</v>
      </c>
      <c r="H124" s="44">
        <f>G124-[1]CHELTUIELI!$G$124</f>
        <v>18.959999999962747</v>
      </c>
      <c r="I124" s="33"/>
      <c r="K124" s="33"/>
    </row>
    <row r="125" spans="1:11" ht="60" x14ac:dyDescent="0.3">
      <c r="A125" s="22"/>
      <c r="B125" s="23" t="s">
        <v>509</v>
      </c>
      <c r="C125" s="80"/>
      <c r="D125" s="81"/>
      <c r="E125" s="81"/>
      <c r="F125" s="81"/>
      <c r="G125" s="44"/>
      <c r="H125" s="44"/>
      <c r="I125" s="33"/>
      <c r="K125" s="33"/>
    </row>
    <row r="126" spans="1:11" ht="16.5" customHeight="1" x14ac:dyDescent="0.3">
      <c r="A126" s="22"/>
      <c r="B126" s="35" t="s">
        <v>354</v>
      </c>
      <c r="C126" s="80">
        <f>C127+C128</f>
        <v>0</v>
      </c>
      <c r="D126" s="80">
        <f t="shared" ref="D126:H126" si="62">D127+D128</f>
        <v>0</v>
      </c>
      <c r="E126" s="80">
        <f t="shared" si="62"/>
        <v>0</v>
      </c>
      <c r="F126" s="80">
        <f t="shared" si="62"/>
        <v>0</v>
      </c>
      <c r="G126" s="80">
        <f t="shared" si="62"/>
        <v>0</v>
      </c>
      <c r="H126" s="80">
        <f t="shared" si="62"/>
        <v>0</v>
      </c>
      <c r="I126" s="33"/>
      <c r="K126" s="33"/>
    </row>
    <row r="127" spans="1:11" ht="16.5" customHeight="1" x14ac:dyDescent="0.3">
      <c r="A127" s="22"/>
      <c r="B127" s="35" t="s">
        <v>336</v>
      </c>
      <c r="C127" s="80"/>
      <c r="D127" s="81"/>
      <c r="E127" s="81"/>
      <c r="F127" s="81"/>
      <c r="G127" s="44"/>
      <c r="H127" s="44"/>
      <c r="I127" s="33"/>
      <c r="K127" s="33"/>
    </row>
    <row r="128" spans="1:11" ht="60" x14ac:dyDescent="0.3">
      <c r="A128" s="22"/>
      <c r="B128" s="35" t="s">
        <v>509</v>
      </c>
      <c r="C128" s="80"/>
      <c r="D128" s="81"/>
      <c r="E128" s="81"/>
      <c r="F128" s="81"/>
      <c r="G128" s="44"/>
      <c r="H128" s="44"/>
      <c r="I128" s="33"/>
      <c r="K128" s="33"/>
    </row>
    <row r="129" spans="1:11" x14ac:dyDescent="0.3">
      <c r="A129" s="22"/>
      <c r="B129" s="35" t="s">
        <v>355</v>
      </c>
      <c r="C129" s="80">
        <f>C130+C131</f>
        <v>0</v>
      </c>
      <c r="D129" s="80">
        <f t="shared" ref="D129:H129" si="63">D130+D131</f>
        <v>39934050</v>
      </c>
      <c r="E129" s="80">
        <f t="shared" si="63"/>
        <v>30734200</v>
      </c>
      <c r="F129" s="80">
        <f t="shared" si="63"/>
        <v>30734200</v>
      </c>
      <c r="G129" s="80">
        <f t="shared" si="63"/>
        <v>30734200</v>
      </c>
      <c r="H129" s="80">
        <f t="shared" si="63"/>
        <v>251720.00000000373</v>
      </c>
      <c r="I129" s="33"/>
      <c r="K129" s="33"/>
    </row>
    <row r="130" spans="1:11" x14ac:dyDescent="0.3">
      <c r="A130" s="22"/>
      <c r="B130" s="35" t="s">
        <v>336</v>
      </c>
      <c r="C130" s="80"/>
      <c r="D130" s="81">
        <v>39934050</v>
      </c>
      <c r="E130" s="81">
        <v>30734200</v>
      </c>
      <c r="F130" s="81">
        <v>30734200</v>
      </c>
      <c r="G130" s="86">
        <f>30482480+251720</f>
        <v>30734200</v>
      </c>
      <c r="H130" s="44">
        <f>G130-[1]CHELTUIELI!$G$130</f>
        <v>251720.00000000373</v>
      </c>
      <c r="I130" s="33"/>
      <c r="K130" s="33"/>
    </row>
    <row r="131" spans="1:11" ht="60" x14ac:dyDescent="0.3">
      <c r="A131" s="22"/>
      <c r="B131" s="35" t="s">
        <v>509</v>
      </c>
      <c r="C131" s="80"/>
      <c r="D131" s="81"/>
      <c r="E131" s="81"/>
      <c r="F131" s="81"/>
      <c r="G131" s="86"/>
      <c r="H131" s="86"/>
      <c r="I131" s="33"/>
      <c r="K131" s="33"/>
    </row>
    <row r="132" spans="1:11" ht="30" x14ac:dyDescent="0.3">
      <c r="A132" s="22"/>
      <c r="B132" s="36" t="s">
        <v>356</v>
      </c>
      <c r="C132" s="80">
        <f>C133+C136+C139+C137+C138</f>
        <v>0</v>
      </c>
      <c r="D132" s="80">
        <f t="shared" ref="D132:H132" si="64">D133+D136+D139+D137+D138</f>
        <v>28181730</v>
      </c>
      <c r="E132" s="80">
        <f t="shared" si="64"/>
        <v>21515230</v>
      </c>
      <c r="F132" s="80">
        <f t="shared" si="64"/>
        <v>21515230</v>
      </c>
      <c r="G132" s="80">
        <f t="shared" si="64"/>
        <v>21515230</v>
      </c>
      <c r="H132" s="80">
        <f t="shared" si="64"/>
        <v>36.720000000437722</v>
      </c>
      <c r="I132" s="33"/>
      <c r="K132" s="33"/>
    </row>
    <row r="133" spans="1:11" ht="16.5" customHeight="1" x14ac:dyDescent="0.3">
      <c r="A133" s="22"/>
      <c r="B133" s="35" t="s">
        <v>357</v>
      </c>
      <c r="C133" s="80">
        <f>C134+C135</f>
        <v>0</v>
      </c>
      <c r="D133" s="80">
        <f t="shared" ref="D133:H133" si="65">D134+D135</f>
        <v>27545140</v>
      </c>
      <c r="E133" s="80">
        <f t="shared" si="65"/>
        <v>21125410</v>
      </c>
      <c r="F133" s="80">
        <f t="shared" si="65"/>
        <v>21125410</v>
      </c>
      <c r="G133" s="80">
        <f t="shared" si="65"/>
        <v>21125410</v>
      </c>
      <c r="H133" s="80">
        <f t="shared" si="65"/>
        <v>21.230000000447035</v>
      </c>
      <c r="I133" s="33"/>
      <c r="K133" s="33"/>
    </row>
    <row r="134" spans="1:11" ht="16.5" customHeight="1" x14ac:dyDescent="0.3">
      <c r="A134" s="22"/>
      <c r="B134" s="35" t="s">
        <v>336</v>
      </c>
      <c r="C134" s="80"/>
      <c r="D134" s="81">
        <v>27545140</v>
      </c>
      <c r="E134" s="81">
        <v>21125410</v>
      </c>
      <c r="F134" s="81">
        <v>21125410</v>
      </c>
      <c r="G134" s="44">
        <f>21125388.77+21.23</f>
        <v>21125410</v>
      </c>
      <c r="H134" s="44">
        <f>G134-[1]CHELTUIELI!$G$134</f>
        <v>21.230000000447035</v>
      </c>
      <c r="I134" s="33"/>
      <c r="K134" s="33"/>
    </row>
    <row r="135" spans="1:11" ht="60" x14ac:dyDescent="0.3">
      <c r="A135" s="22"/>
      <c r="B135" s="35" t="s">
        <v>509</v>
      </c>
      <c r="C135" s="80"/>
      <c r="D135" s="81"/>
      <c r="E135" s="81"/>
      <c r="F135" s="81"/>
      <c r="G135" s="44"/>
      <c r="H135" s="44"/>
      <c r="I135" s="33"/>
      <c r="K135" s="33"/>
    </row>
    <row r="136" spans="1:11" x14ac:dyDescent="0.3">
      <c r="A136" s="22"/>
      <c r="B136" s="35" t="s">
        <v>491</v>
      </c>
      <c r="C136" s="80"/>
      <c r="D136" s="81"/>
      <c r="E136" s="81"/>
      <c r="F136" s="81"/>
      <c r="G136" s="44"/>
      <c r="H136" s="44"/>
      <c r="I136" s="33"/>
      <c r="K136" s="33"/>
    </row>
    <row r="137" spans="1:11" ht="30" x14ac:dyDescent="0.3">
      <c r="A137" s="22"/>
      <c r="B137" s="35" t="s">
        <v>492</v>
      </c>
      <c r="C137" s="80"/>
      <c r="D137" s="81">
        <v>618450</v>
      </c>
      <c r="E137" s="81">
        <v>389820</v>
      </c>
      <c r="F137" s="81">
        <v>389820</v>
      </c>
      <c r="G137" s="44">
        <f>389804.51+15.49</f>
        <v>389820</v>
      </c>
      <c r="H137" s="44">
        <f>G137-[1]CHELTUIELI!$G$137</f>
        <v>15.489999999990687</v>
      </c>
      <c r="I137" s="33"/>
      <c r="K137" s="33"/>
    </row>
    <row r="138" spans="1:11" x14ac:dyDescent="0.3">
      <c r="A138" s="22"/>
      <c r="B138" s="35" t="s">
        <v>498</v>
      </c>
      <c r="C138" s="80"/>
      <c r="D138" s="81">
        <v>18140</v>
      </c>
      <c r="E138" s="81"/>
      <c r="F138" s="81"/>
      <c r="G138" s="44"/>
      <c r="H138" s="44"/>
      <c r="I138" s="33"/>
      <c r="K138" s="33"/>
    </row>
    <row r="139" spans="1:11" x14ac:dyDescent="0.3">
      <c r="A139" s="22"/>
      <c r="B139" s="35" t="s">
        <v>359</v>
      </c>
      <c r="C139" s="80"/>
      <c r="D139" s="81"/>
      <c r="E139" s="81"/>
      <c r="F139" s="81"/>
      <c r="G139" s="44"/>
      <c r="H139" s="44"/>
      <c r="I139" s="33"/>
      <c r="K139" s="33"/>
    </row>
    <row r="140" spans="1:11" x14ac:dyDescent="0.3">
      <c r="A140" s="22"/>
      <c r="B140" s="24" t="s">
        <v>328</v>
      </c>
      <c r="C140" s="80"/>
      <c r="D140" s="81"/>
      <c r="E140" s="81"/>
      <c r="F140" s="81"/>
      <c r="G140" s="44">
        <v>-33014.660000000003</v>
      </c>
      <c r="H140" s="44">
        <f>G140-[1]CHELTUIELI!$G$140</f>
        <v>0</v>
      </c>
      <c r="I140" s="33"/>
      <c r="K140" s="33"/>
    </row>
    <row r="141" spans="1:11" ht="36" customHeight="1" x14ac:dyDescent="0.3">
      <c r="A141" s="17" t="s">
        <v>369</v>
      </c>
      <c r="B141" s="20" t="s">
        <v>360</v>
      </c>
      <c r="C141" s="80">
        <f t="shared" ref="C141:H141" si="66">C142+C145+C148+C151+C152+C153+C154+C157+C158+C159</f>
        <v>0</v>
      </c>
      <c r="D141" s="80">
        <f t="shared" si="66"/>
        <v>7076410</v>
      </c>
      <c r="E141" s="80">
        <f t="shared" si="66"/>
        <v>5555440</v>
      </c>
      <c r="F141" s="80">
        <f t="shared" si="66"/>
        <v>5555440</v>
      </c>
      <c r="G141" s="80">
        <f t="shared" si="66"/>
        <v>5555436</v>
      </c>
      <c r="H141" s="80">
        <f t="shared" si="66"/>
        <v>407.52000000001863</v>
      </c>
      <c r="I141" s="33"/>
      <c r="K141" s="33"/>
    </row>
    <row r="142" spans="1:11" x14ac:dyDescent="0.3">
      <c r="A142" s="22"/>
      <c r="B142" s="23" t="s">
        <v>351</v>
      </c>
      <c r="C142" s="80">
        <f>C143+C144</f>
        <v>0</v>
      </c>
      <c r="D142" s="80">
        <f t="shared" ref="D142:H142" si="67">D143+D144</f>
        <v>2567110</v>
      </c>
      <c r="E142" s="80">
        <f t="shared" si="67"/>
        <v>2335400</v>
      </c>
      <c r="F142" s="80">
        <f t="shared" si="67"/>
        <v>2335400</v>
      </c>
      <c r="G142" s="80">
        <f t="shared" si="67"/>
        <v>2335396</v>
      </c>
      <c r="H142" s="80">
        <f t="shared" si="67"/>
        <v>340.62000000011176</v>
      </c>
      <c r="I142" s="33"/>
      <c r="K142" s="33"/>
    </row>
    <row r="143" spans="1:11" x14ac:dyDescent="0.3">
      <c r="A143" s="22"/>
      <c r="B143" s="23" t="s">
        <v>512</v>
      </c>
      <c r="C143" s="80"/>
      <c r="D143" s="81">
        <f>2567110-340</f>
        <v>2566770</v>
      </c>
      <c r="E143" s="81">
        <f>2335400-340</f>
        <v>2335060</v>
      </c>
      <c r="F143" s="81">
        <f>2335400-340</f>
        <v>2335060</v>
      </c>
      <c r="G143" s="44">
        <f>2334827.38+232.62</f>
        <v>2335060</v>
      </c>
      <c r="H143" s="44">
        <f>G143-[1]CHELTUIELI!$G$143</f>
        <v>232.62000000011176</v>
      </c>
      <c r="I143" s="33"/>
      <c r="K143" s="33"/>
    </row>
    <row r="144" spans="1:11" ht="60" x14ac:dyDescent="0.3">
      <c r="A144" s="22"/>
      <c r="B144" s="23" t="s">
        <v>509</v>
      </c>
      <c r="C144" s="80"/>
      <c r="D144" s="81">
        <v>340</v>
      </c>
      <c r="E144" s="81">
        <v>340</v>
      </c>
      <c r="F144" s="81">
        <v>340</v>
      </c>
      <c r="G144" s="44">
        <f>228+108</f>
        <v>336</v>
      </c>
      <c r="H144" s="44">
        <f>G144-[1]CHELTUIELI!$G$144</f>
        <v>108</v>
      </c>
      <c r="I144" s="33"/>
      <c r="K144" s="33"/>
    </row>
    <row r="145" spans="1:11" ht="30" x14ac:dyDescent="0.3">
      <c r="A145" s="22"/>
      <c r="B145" s="37" t="s">
        <v>361</v>
      </c>
      <c r="C145" s="80">
        <f>C146+C147</f>
        <v>0</v>
      </c>
      <c r="D145" s="80">
        <f t="shared" ref="D145:H145" si="68">D146+D147</f>
        <v>2015680</v>
      </c>
      <c r="E145" s="80">
        <f t="shared" si="68"/>
        <v>1806200</v>
      </c>
      <c r="F145" s="80">
        <f t="shared" si="68"/>
        <v>1806200</v>
      </c>
      <c r="G145" s="80">
        <f t="shared" si="68"/>
        <v>1806200</v>
      </c>
      <c r="H145" s="80">
        <f t="shared" si="68"/>
        <v>30.399999999906868</v>
      </c>
      <c r="I145" s="33"/>
      <c r="K145" s="33"/>
    </row>
    <row r="146" spans="1:11" x14ac:dyDescent="0.3">
      <c r="A146" s="22"/>
      <c r="B146" s="37" t="s">
        <v>512</v>
      </c>
      <c r="C146" s="80"/>
      <c r="D146" s="81">
        <f>1903360+112320</f>
        <v>2015680</v>
      </c>
      <c r="E146" s="81">
        <v>1806200</v>
      </c>
      <c r="F146" s="81">
        <v>1806200</v>
      </c>
      <c r="G146" s="44">
        <f>1806169.6+30.4</f>
        <v>1806200</v>
      </c>
      <c r="H146" s="44">
        <f>G146-[1]CHELTUIELI!$G$146</f>
        <v>30.399999999906868</v>
      </c>
      <c r="I146" s="33"/>
      <c r="K146" s="33"/>
    </row>
    <row r="147" spans="1:11" ht="60" x14ac:dyDescent="0.3">
      <c r="A147" s="22"/>
      <c r="B147" s="37" t="s">
        <v>509</v>
      </c>
      <c r="C147" s="80"/>
      <c r="D147" s="81"/>
      <c r="E147" s="81"/>
      <c r="F147" s="81"/>
      <c r="G147" s="44"/>
      <c r="H147" s="44"/>
      <c r="I147" s="33"/>
      <c r="K147" s="33"/>
    </row>
    <row r="148" spans="1:11" ht="16.5" customHeight="1" x14ac:dyDescent="0.3">
      <c r="A148" s="22"/>
      <c r="B148" s="23" t="s">
        <v>362</v>
      </c>
      <c r="C148" s="80">
        <f>C149+C150</f>
        <v>0</v>
      </c>
      <c r="D148" s="80">
        <f t="shared" ref="D148:H148" si="69">D149+D150</f>
        <v>2493620</v>
      </c>
      <c r="E148" s="80">
        <f t="shared" si="69"/>
        <v>1413840</v>
      </c>
      <c r="F148" s="80">
        <f t="shared" si="69"/>
        <v>1413840</v>
      </c>
      <c r="G148" s="80">
        <f t="shared" si="69"/>
        <v>1413840</v>
      </c>
      <c r="H148" s="80">
        <f t="shared" si="69"/>
        <v>36.5</v>
      </c>
      <c r="I148" s="33"/>
      <c r="K148" s="33"/>
    </row>
    <row r="149" spans="1:11" ht="16.5" customHeight="1" x14ac:dyDescent="0.3">
      <c r="A149" s="22"/>
      <c r="B149" s="23" t="s">
        <v>512</v>
      </c>
      <c r="C149" s="80"/>
      <c r="D149" s="81">
        <v>2493620</v>
      </c>
      <c r="E149" s="81">
        <v>1413840</v>
      </c>
      <c r="F149" s="81">
        <v>1413840</v>
      </c>
      <c r="G149" s="44">
        <f>1413803.5+36.5</f>
        <v>1413840</v>
      </c>
      <c r="H149" s="44">
        <f>G149-[1]CHELTUIELI!$G$149</f>
        <v>36.5</v>
      </c>
      <c r="I149" s="33"/>
      <c r="K149" s="33"/>
    </row>
    <row r="150" spans="1:11" ht="60" x14ac:dyDescent="0.3">
      <c r="A150" s="22"/>
      <c r="B150" s="23" t="s">
        <v>509</v>
      </c>
      <c r="C150" s="80"/>
      <c r="D150" s="81"/>
      <c r="E150" s="81"/>
      <c r="F150" s="81"/>
      <c r="G150" s="44"/>
      <c r="H150" s="44"/>
      <c r="I150" s="33"/>
      <c r="K150" s="33"/>
    </row>
    <row r="151" spans="1:11" ht="20.25" customHeight="1" x14ac:dyDescent="0.3">
      <c r="A151" s="22"/>
      <c r="B151" s="23" t="s">
        <v>363</v>
      </c>
      <c r="C151" s="80"/>
      <c r="D151" s="81"/>
      <c r="E151" s="81"/>
      <c r="F151" s="81"/>
      <c r="G151" s="44"/>
      <c r="H151" s="44"/>
      <c r="I151" s="33"/>
      <c r="K151" s="33"/>
    </row>
    <row r="152" spans="1:11" ht="16.5" customHeight="1" x14ac:dyDescent="0.3">
      <c r="A152" s="22"/>
      <c r="B152" s="23" t="s">
        <v>364</v>
      </c>
      <c r="C152" s="80"/>
      <c r="D152" s="81"/>
      <c r="E152" s="81"/>
      <c r="F152" s="81"/>
      <c r="G152" s="44"/>
      <c r="H152" s="44"/>
      <c r="I152" s="33"/>
      <c r="K152" s="33"/>
    </row>
    <row r="153" spans="1:11" ht="16.5" customHeight="1" x14ac:dyDescent="0.3">
      <c r="A153" s="22"/>
      <c r="B153" s="23" t="s">
        <v>345</v>
      </c>
      <c r="C153" s="80"/>
      <c r="D153" s="81"/>
      <c r="E153" s="81"/>
      <c r="F153" s="81"/>
      <c r="G153" s="44"/>
      <c r="H153" s="44"/>
      <c r="I153" s="33"/>
      <c r="K153" s="33"/>
    </row>
    <row r="154" spans="1:11" ht="16.5" customHeight="1" x14ac:dyDescent="0.3">
      <c r="A154" s="22"/>
      <c r="B154" s="23" t="s">
        <v>365</v>
      </c>
      <c r="C154" s="80">
        <f>C155+C156</f>
        <v>0</v>
      </c>
      <c r="D154" s="80">
        <f t="shared" ref="D154:H154" si="70">D155+D156</f>
        <v>0</v>
      </c>
      <c r="E154" s="80">
        <f t="shared" si="70"/>
        <v>0</v>
      </c>
      <c r="F154" s="80">
        <f t="shared" si="70"/>
        <v>0</v>
      </c>
      <c r="G154" s="80">
        <f t="shared" si="70"/>
        <v>0</v>
      </c>
      <c r="H154" s="80">
        <f t="shared" si="70"/>
        <v>0</v>
      </c>
      <c r="I154" s="33"/>
      <c r="K154" s="33"/>
    </row>
    <row r="155" spans="1:11" ht="16.5" customHeight="1" x14ac:dyDescent="0.3">
      <c r="A155" s="22"/>
      <c r="B155" s="23" t="s">
        <v>512</v>
      </c>
      <c r="C155" s="80"/>
      <c r="D155" s="81"/>
      <c r="E155" s="81"/>
      <c r="F155" s="81"/>
      <c r="G155" s="44"/>
      <c r="H155" s="44"/>
      <c r="I155" s="33"/>
      <c r="K155" s="33"/>
    </row>
    <row r="156" spans="1:11" ht="60" x14ac:dyDescent="0.3">
      <c r="A156" s="22"/>
      <c r="B156" s="23" t="s">
        <v>509</v>
      </c>
      <c r="C156" s="80"/>
      <c r="D156" s="81"/>
      <c r="E156" s="81"/>
      <c r="F156" s="81"/>
      <c r="G156" s="44"/>
      <c r="H156" s="44"/>
      <c r="I156" s="33"/>
      <c r="K156" s="33"/>
    </row>
    <row r="157" spans="1:11" x14ac:dyDescent="0.3">
      <c r="A157" s="22"/>
      <c r="B157" s="38" t="s">
        <v>366</v>
      </c>
      <c r="C157" s="80"/>
      <c r="D157" s="81"/>
      <c r="E157" s="81"/>
      <c r="F157" s="81"/>
      <c r="G157" s="44"/>
      <c r="H157" s="44"/>
      <c r="I157" s="33"/>
      <c r="K157" s="33"/>
    </row>
    <row r="158" spans="1:11" s="19" customFormat="1" ht="30" x14ac:dyDescent="0.3">
      <c r="A158" s="22"/>
      <c r="B158" s="38" t="s">
        <v>367</v>
      </c>
      <c r="C158" s="80"/>
      <c r="D158" s="81"/>
      <c r="E158" s="81"/>
      <c r="F158" s="81"/>
      <c r="G158" s="44"/>
      <c r="H158" s="44"/>
      <c r="I158" s="33"/>
      <c r="K158" s="33"/>
    </row>
    <row r="159" spans="1:11" s="19" customFormat="1" ht="30" x14ac:dyDescent="0.3">
      <c r="A159" s="22"/>
      <c r="B159" s="39" t="s">
        <v>368</v>
      </c>
      <c r="C159" s="80">
        <f t="shared" ref="C159:H159" si="71">C160+C163+C164+C167</f>
        <v>0</v>
      </c>
      <c r="D159" s="80">
        <f t="shared" si="71"/>
        <v>0</v>
      </c>
      <c r="E159" s="80">
        <f t="shared" si="71"/>
        <v>0</v>
      </c>
      <c r="F159" s="80">
        <f t="shared" si="71"/>
        <v>0</v>
      </c>
      <c r="G159" s="80">
        <f t="shared" si="71"/>
        <v>0</v>
      </c>
      <c r="H159" s="80">
        <f t="shared" si="71"/>
        <v>0</v>
      </c>
      <c r="I159" s="33"/>
      <c r="K159" s="33"/>
    </row>
    <row r="160" spans="1:11" s="19" customFormat="1" x14ac:dyDescent="0.3">
      <c r="A160" s="22"/>
      <c r="B160" s="40" t="s">
        <v>370</v>
      </c>
      <c r="C160" s="80">
        <f>C161+C162</f>
        <v>0</v>
      </c>
      <c r="D160" s="80">
        <f t="shared" ref="D160:H160" si="72">D161+D162</f>
        <v>0</v>
      </c>
      <c r="E160" s="80">
        <f t="shared" si="72"/>
        <v>0</v>
      </c>
      <c r="F160" s="80">
        <f t="shared" si="72"/>
        <v>0</v>
      </c>
      <c r="G160" s="80">
        <f t="shared" si="72"/>
        <v>0</v>
      </c>
      <c r="H160" s="80">
        <f t="shared" si="72"/>
        <v>0</v>
      </c>
      <c r="I160" s="33"/>
      <c r="K160" s="33"/>
    </row>
    <row r="161" spans="1:11" s="19" customFormat="1" x14ac:dyDescent="0.3">
      <c r="A161" s="22"/>
      <c r="B161" s="40" t="s">
        <v>512</v>
      </c>
      <c r="C161" s="80"/>
      <c r="D161" s="81"/>
      <c r="E161" s="81"/>
      <c r="F161" s="81"/>
      <c r="G161" s="44"/>
      <c r="H161" s="44"/>
      <c r="I161" s="33"/>
      <c r="K161" s="33"/>
    </row>
    <row r="162" spans="1:11" s="19" customFormat="1" ht="60" x14ac:dyDescent="0.3">
      <c r="A162" s="22"/>
      <c r="B162" s="40" t="s">
        <v>509</v>
      </c>
      <c r="C162" s="80"/>
      <c r="D162" s="81"/>
      <c r="E162" s="81"/>
      <c r="F162" s="81"/>
      <c r="G162" s="44"/>
      <c r="H162" s="44"/>
      <c r="I162" s="33"/>
      <c r="K162" s="33"/>
    </row>
    <row r="163" spans="1:11" s="19" customFormat="1" ht="30" x14ac:dyDescent="0.3">
      <c r="A163" s="22"/>
      <c r="B163" s="40" t="s">
        <v>371</v>
      </c>
      <c r="C163" s="80"/>
      <c r="D163" s="81"/>
      <c r="E163" s="81"/>
      <c r="F163" s="81"/>
      <c r="G163" s="44"/>
      <c r="H163" s="44"/>
      <c r="I163" s="33"/>
      <c r="K163" s="33"/>
    </row>
    <row r="164" spans="1:11" s="19" customFormat="1" ht="30" x14ac:dyDescent="0.3">
      <c r="A164" s="22"/>
      <c r="B164" s="40" t="s">
        <v>372</v>
      </c>
      <c r="C164" s="80">
        <f>C165+C166</f>
        <v>0</v>
      </c>
      <c r="D164" s="80">
        <f t="shared" ref="D164:H164" si="73">D165+D166</f>
        <v>0</v>
      </c>
      <c r="E164" s="80">
        <f t="shared" si="73"/>
        <v>0</v>
      </c>
      <c r="F164" s="80">
        <f t="shared" si="73"/>
        <v>0</v>
      </c>
      <c r="G164" s="80">
        <f t="shared" si="73"/>
        <v>0</v>
      </c>
      <c r="H164" s="80">
        <f t="shared" si="73"/>
        <v>0</v>
      </c>
      <c r="I164" s="33"/>
      <c r="K164" s="33"/>
    </row>
    <row r="165" spans="1:11" s="19" customFormat="1" x14ac:dyDescent="0.3">
      <c r="A165" s="22"/>
      <c r="B165" s="40" t="s">
        <v>512</v>
      </c>
      <c r="C165" s="80"/>
      <c r="D165" s="81"/>
      <c r="E165" s="81"/>
      <c r="F165" s="81"/>
      <c r="G165" s="44"/>
      <c r="H165" s="44"/>
      <c r="I165" s="33"/>
      <c r="K165" s="33"/>
    </row>
    <row r="166" spans="1:11" s="19" customFormat="1" ht="60" x14ac:dyDescent="0.3">
      <c r="A166" s="22"/>
      <c r="B166" s="40" t="s">
        <v>509</v>
      </c>
      <c r="C166" s="80"/>
      <c r="D166" s="81"/>
      <c r="E166" s="81"/>
      <c r="F166" s="81"/>
      <c r="G166" s="44"/>
      <c r="H166" s="44"/>
      <c r="I166" s="33"/>
      <c r="K166" s="33"/>
    </row>
    <row r="167" spans="1:11" s="19" customFormat="1" ht="30" x14ac:dyDescent="0.3">
      <c r="A167" s="22"/>
      <c r="B167" s="40" t="s">
        <v>373</v>
      </c>
      <c r="C167" s="80"/>
      <c r="D167" s="81"/>
      <c r="E167" s="81"/>
      <c r="F167" s="81"/>
      <c r="G167" s="44"/>
      <c r="H167" s="44"/>
      <c r="I167" s="33"/>
      <c r="K167" s="33"/>
    </row>
    <row r="168" spans="1:11" s="19" customFormat="1" x14ac:dyDescent="0.3">
      <c r="A168" s="22"/>
      <c r="B168" s="24" t="s">
        <v>328</v>
      </c>
      <c r="C168" s="80"/>
      <c r="D168" s="81"/>
      <c r="E168" s="81"/>
      <c r="F168" s="81"/>
      <c r="G168" s="44"/>
      <c r="H168" s="44"/>
      <c r="I168" s="33"/>
      <c r="K168" s="33"/>
    </row>
    <row r="169" spans="1:11" s="19" customFormat="1" x14ac:dyDescent="0.3">
      <c r="A169" s="22" t="s">
        <v>382</v>
      </c>
      <c r="B169" s="24" t="s">
        <v>374</v>
      </c>
      <c r="C169" s="79">
        <f>C170+C171</f>
        <v>0</v>
      </c>
      <c r="D169" s="79">
        <f t="shared" ref="D169:H169" si="74">D170+D171</f>
        <v>41080890</v>
      </c>
      <c r="E169" s="79">
        <f t="shared" si="74"/>
        <v>40068330</v>
      </c>
      <c r="F169" s="79">
        <f t="shared" si="74"/>
        <v>40068330</v>
      </c>
      <c r="G169" s="79">
        <f t="shared" si="74"/>
        <v>40068330</v>
      </c>
      <c r="H169" s="79">
        <f t="shared" si="74"/>
        <v>3599030</v>
      </c>
      <c r="I169" s="33"/>
      <c r="K169" s="33"/>
    </row>
    <row r="170" spans="1:11" s="19" customFormat="1" x14ac:dyDescent="0.3">
      <c r="A170" s="22"/>
      <c r="B170" s="24" t="s">
        <v>336</v>
      </c>
      <c r="C170" s="79"/>
      <c r="D170" s="81">
        <v>41080890</v>
      </c>
      <c r="E170" s="81">
        <v>40068330</v>
      </c>
      <c r="F170" s="81">
        <v>40068330</v>
      </c>
      <c r="G170" s="44">
        <v>40068330</v>
      </c>
      <c r="H170" s="44">
        <f>G170-[1]CHELTUIELI!$G$170</f>
        <v>3599030</v>
      </c>
      <c r="I170" s="33"/>
      <c r="K170" s="33"/>
    </row>
    <row r="171" spans="1:11" s="19" customFormat="1" ht="60" x14ac:dyDescent="0.3">
      <c r="A171" s="22"/>
      <c r="B171" s="24" t="s">
        <v>509</v>
      </c>
      <c r="C171" s="79"/>
      <c r="D171" s="81"/>
      <c r="E171" s="81"/>
      <c r="F171" s="81"/>
      <c r="G171" s="44"/>
      <c r="H171" s="44"/>
      <c r="I171" s="33"/>
      <c r="K171" s="33"/>
    </row>
    <row r="172" spans="1:11" s="19" customFormat="1" ht="16.5" customHeight="1" x14ac:dyDescent="0.3">
      <c r="A172" s="22"/>
      <c r="B172" s="24" t="s">
        <v>328</v>
      </c>
      <c r="C172" s="79"/>
      <c r="D172" s="81"/>
      <c r="E172" s="81"/>
      <c r="F172" s="81"/>
      <c r="G172" s="44"/>
      <c r="H172" s="44"/>
      <c r="I172" s="33"/>
      <c r="K172" s="33"/>
    </row>
    <row r="173" spans="1:11" s="19" customFormat="1" ht="16.5" customHeight="1" x14ac:dyDescent="0.3">
      <c r="A173" s="22" t="s">
        <v>383</v>
      </c>
      <c r="B173" s="24" t="s">
        <v>375</v>
      </c>
      <c r="C173" s="80">
        <f>C174+C175</f>
        <v>0</v>
      </c>
      <c r="D173" s="80">
        <f t="shared" ref="D173:H173" si="75">D174+D175</f>
        <v>7108240</v>
      </c>
      <c r="E173" s="80">
        <f t="shared" si="75"/>
        <v>6890240</v>
      </c>
      <c r="F173" s="80">
        <f t="shared" si="75"/>
        <v>6890240</v>
      </c>
      <c r="G173" s="80">
        <f t="shared" si="75"/>
        <v>6890237.7999999998</v>
      </c>
      <c r="H173" s="80">
        <f t="shared" si="75"/>
        <v>451000</v>
      </c>
      <c r="I173" s="33"/>
      <c r="K173" s="33"/>
    </row>
    <row r="174" spans="1:11" s="19" customFormat="1" ht="16.5" customHeight="1" x14ac:dyDescent="0.3">
      <c r="A174" s="22"/>
      <c r="B174" s="24" t="s">
        <v>336</v>
      </c>
      <c r="C174" s="80"/>
      <c r="D174" s="81">
        <v>7107000</v>
      </c>
      <c r="E174" s="81">
        <v>6889000</v>
      </c>
      <c r="F174" s="81">
        <v>6889000</v>
      </c>
      <c r="G174" s="85">
        <v>6889000</v>
      </c>
      <c r="H174" s="44">
        <f>G174-[1]CHELTUIELI!$G$174</f>
        <v>451000</v>
      </c>
      <c r="I174" s="33"/>
      <c r="K174" s="33"/>
    </row>
    <row r="175" spans="1:11" s="19" customFormat="1" ht="16.5" customHeight="1" x14ac:dyDescent="0.3">
      <c r="A175" s="22"/>
      <c r="B175" s="24" t="s">
        <v>509</v>
      </c>
      <c r="C175" s="80"/>
      <c r="D175" s="81">
        <v>1240</v>
      </c>
      <c r="E175" s="81">
        <v>1240</v>
      </c>
      <c r="F175" s="81">
        <v>1240</v>
      </c>
      <c r="G175" s="85">
        <v>1237.8</v>
      </c>
      <c r="H175" s="44">
        <f>G175-[1]CHELTUIELI!$G$175</f>
        <v>0</v>
      </c>
      <c r="I175" s="33"/>
      <c r="K175" s="33"/>
    </row>
    <row r="176" spans="1:11" s="19" customFormat="1" ht="16.5" customHeight="1" x14ac:dyDescent="0.3">
      <c r="A176" s="22"/>
      <c r="B176" s="24" t="s">
        <v>328</v>
      </c>
      <c r="C176" s="80"/>
      <c r="D176" s="81"/>
      <c r="E176" s="81"/>
      <c r="F176" s="81"/>
      <c r="G176" s="85">
        <v>-527</v>
      </c>
      <c r="H176" s="44">
        <f>G176-[1]CHELTUIELI!$G$176</f>
        <v>0</v>
      </c>
      <c r="I176" s="33"/>
      <c r="K176" s="33"/>
    </row>
    <row r="177" spans="1:11" ht="16.5" customHeight="1" x14ac:dyDescent="0.3">
      <c r="A177" s="17" t="s">
        <v>385</v>
      </c>
      <c r="B177" s="20" t="s">
        <v>376</v>
      </c>
      <c r="C177" s="79">
        <f t="shared" ref="C177:H177" si="76">+C178+C188+C194+C199+C212</f>
        <v>0</v>
      </c>
      <c r="D177" s="79">
        <f t="shared" si="76"/>
        <v>165778000</v>
      </c>
      <c r="E177" s="79">
        <f t="shared" si="76"/>
        <v>160098030</v>
      </c>
      <c r="F177" s="79">
        <f t="shared" si="76"/>
        <v>160098030</v>
      </c>
      <c r="G177" s="79">
        <f t="shared" si="76"/>
        <v>160088665.5</v>
      </c>
      <c r="H177" s="79" t="e">
        <f t="shared" si="76"/>
        <v>#REF!</v>
      </c>
      <c r="I177" s="33"/>
      <c r="K177" s="33"/>
    </row>
    <row r="178" spans="1:11" ht="16.5" customHeight="1" x14ac:dyDescent="0.3">
      <c r="A178" s="17" t="s">
        <v>387</v>
      </c>
      <c r="B178" s="20" t="s">
        <v>377</v>
      </c>
      <c r="C178" s="79">
        <f>+C179+C182+C183+C184+C185+C186</f>
        <v>0</v>
      </c>
      <c r="D178" s="79">
        <f t="shared" ref="D178:H178" si="77">+D179+D182+D183+D184+D185+D186</f>
        <v>88662590</v>
      </c>
      <c r="E178" s="79">
        <f t="shared" si="77"/>
        <v>86139680</v>
      </c>
      <c r="F178" s="79">
        <f t="shared" si="77"/>
        <v>86139680</v>
      </c>
      <c r="G178" s="79">
        <f t="shared" si="77"/>
        <v>86130318.5</v>
      </c>
      <c r="H178" s="79" t="e">
        <f t="shared" si="77"/>
        <v>#REF!</v>
      </c>
      <c r="I178" s="33"/>
      <c r="K178" s="33"/>
    </row>
    <row r="179" spans="1:11" s="19" customFormat="1" ht="16.5" customHeight="1" x14ac:dyDescent="0.3">
      <c r="A179" s="22"/>
      <c r="B179" s="41" t="s">
        <v>378</v>
      </c>
      <c r="C179" s="80"/>
      <c r="D179" s="81">
        <v>82965540</v>
      </c>
      <c r="E179" s="81">
        <v>80185000</v>
      </c>
      <c r="F179" s="81">
        <v>80185000</v>
      </c>
      <c r="G179" s="44">
        <v>80185000</v>
      </c>
      <c r="H179" s="44">
        <f>G179-[1]CHELTUIELI!$G$179</f>
        <v>7226900</v>
      </c>
      <c r="I179" s="33"/>
      <c r="K179" s="33"/>
    </row>
    <row r="180" spans="1:11" s="19" customFormat="1" ht="16.5" customHeight="1" x14ac:dyDescent="0.3">
      <c r="A180" s="22"/>
      <c r="B180" s="77" t="s">
        <v>379</v>
      </c>
      <c r="C180" s="80"/>
      <c r="D180" s="81"/>
      <c r="E180" s="81"/>
      <c r="F180" s="81"/>
      <c r="G180" s="95">
        <v>42477174.189999998</v>
      </c>
      <c r="H180" s="44">
        <f>G180-[1]CHELTUIELI!$G$180</f>
        <v>3756630.1699999943</v>
      </c>
      <c r="I180" s="33"/>
      <c r="K180" s="33"/>
    </row>
    <row r="181" spans="1:11" s="19" customFormat="1" ht="16.5" customHeight="1" x14ac:dyDescent="0.3">
      <c r="A181" s="22"/>
      <c r="B181" s="77" t="s">
        <v>380</v>
      </c>
      <c r="C181" s="80"/>
      <c r="D181" s="81"/>
      <c r="E181" s="81"/>
      <c r="F181" s="81"/>
      <c r="G181" s="95">
        <v>37707825.810000002</v>
      </c>
      <c r="H181" s="44">
        <f>G181-[1]CHELTUIELI!$G$181</f>
        <v>3470269.8300000057</v>
      </c>
      <c r="I181" s="33"/>
      <c r="K181" s="33"/>
    </row>
    <row r="182" spans="1:11" s="19" customFormat="1" ht="16.5" customHeight="1" x14ac:dyDescent="0.3">
      <c r="A182" s="22"/>
      <c r="B182" s="41" t="s">
        <v>381</v>
      </c>
      <c r="C182" s="80"/>
      <c r="D182" s="81">
        <v>2939000</v>
      </c>
      <c r="E182" s="81">
        <v>2933000</v>
      </c>
      <c r="F182" s="81">
        <v>2933000</v>
      </c>
      <c r="G182" s="23">
        <v>2932213.5</v>
      </c>
      <c r="H182" s="44">
        <f>G182-[1]CHELTUIELI!$G$182</f>
        <v>481350</v>
      </c>
      <c r="I182" s="33"/>
      <c r="K182" s="33"/>
    </row>
    <row r="183" spans="1:11" s="19" customFormat="1" ht="30" x14ac:dyDescent="0.3">
      <c r="A183" s="22"/>
      <c r="B183" s="41" t="s">
        <v>482</v>
      </c>
      <c r="C183" s="80"/>
      <c r="D183" s="81">
        <v>1822000</v>
      </c>
      <c r="E183" s="81">
        <v>2082890</v>
      </c>
      <c r="F183" s="81">
        <v>2082890</v>
      </c>
      <c r="G183" s="23">
        <v>2074315</v>
      </c>
      <c r="H183" s="44">
        <f>G183-[1]CHELTUIELI!$G$183</f>
        <v>6300</v>
      </c>
      <c r="I183" s="33"/>
      <c r="K183" s="33"/>
    </row>
    <row r="184" spans="1:11" s="19" customFormat="1" ht="45" x14ac:dyDescent="0.3">
      <c r="A184" s="22"/>
      <c r="B184" s="41" t="s">
        <v>493</v>
      </c>
      <c r="C184" s="80"/>
      <c r="D184" s="81">
        <v>148000</v>
      </c>
      <c r="E184" s="81">
        <v>230740</v>
      </c>
      <c r="F184" s="81">
        <v>230740</v>
      </c>
      <c r="G184" s="23">
        <v>230740</v>
      </c>
      <c r="H184" s="44">
        <f>G184-[1]CHELTUIELI!$G$184</f>
        <v>0</v>
      </c>
      <c r="I184" s="33"/>
      <c r="K184" s="33"/>
    </row>
    <row r="185" spans="1:11" s="19" customFormat="1" ht="45" x14ac:dyDescent="0.3">
      <c r="A185" s="22"/>
      <c r="B185" s="41" t="s">
        <v>505</v>
      </c>
      <c r="C185" s="80"/>
      <c r="D185" s="81">
        <v>788050</v>
      </c>
      <c r="E185" s="81">
        <v>708050</v>
      </c>
      <c r="F185" s="81">
        <v>708050</v>
      </c>
      <c r="G185" s="23">
        <v>708050</v>
      </c>
      <c r="H185" s="44">
        <f>G185-[1]CHELTUIELI!$G$185</f>
        <v>62000</v>
      </c>
      <c r="I185" s="33"/>
      <c r="K185" s="33"/>
    </row>
    <row r="186" spans="1:11" s="19" customFormat="1" ht="60" x14ac:dyDescent="0.3">
      <c r="A186" s="22"/>
      <c r="B186" s="41" t="s">
        <v>509</v>
      </c>
      <c r="C186" s="80"/>
      <c r="D186" s="81"/>
      <c r="E186" s="81"/>
      <c r="F186" s="81"/>
      <c r="G186" s="23"/>
      <c r="H186" s="44" t="e">
        <f>G186-[1]CHELTUIELI!$G$186</f>
        <v>#REF!</v>
      </c>
      <c r="I186" s="33"/>
      <c r="K186" s="33"/>
    </row>
    <row r="187" spans="1:11" s="19" customFormat="1" ht="16.5" customHeight="1" x14ac:dyDescent="0.3">
      <c r="A187" s="22"/>
      <c r="B187" s="24" t="s">
        <v>328</v>
      </c>
      <c r="C187" s="80"/>
      <c r="D187" s="81"/>
      <c r="E187" s="81"/>
      <c r="F187" s="81"/>
      <c r="G187" s="23">
        <v>-64603.73</v>
      </c>
      <c r="H187" s="44">
        <f>G187-[1]CHELTUIELI!$G$187</f>
        <v>-402.33000000000175</v>
      </c>
      <c r="I187" s="33"/>
      <c r="K187" s="33"/>
    </row>
    <row r="188" spans="1:11" s="19" customFormat="1" ht="16.5" customHeight="1" x14ac:dyDescent="0.3">
      <c r="A188" s="22" t="s">
        <v>393</v>
      </c>
      <c r="B188" s="42" t="s">
        <v>494</v>
      </c>
      <c r="C188" s="80">
        <f>C189+C190+C191+C192</f>
        <v>0</v>
      </c>
      <c r="D188" s="80">
        <f t="shared" ref="D188:H188" si="78">D189+D190+D191+D192</f>
        <v>48548340</v>
      </c>
      <c r="E188" s="80">
        <f t="shared" si="78"/>
        <v>46683320</v>
      </c>
      <c r="F188" s="80">
        <f t="shared" si="78"/>
        <v>46683320</v>
      </c>
      <c r="G188" s="80">
        <f t="shared" si="78"/>
        <v>46683317.920000002</v>
      </c>
      <c r="H188" s="80">
        <f t="shared" si="78"/>
        <v>4322701.8000000007</v>
      </c>
      <c r="I188" s="33"/>
      <c r="K188" s="33"/>
    </row>
    <row r="189" spans="1:11" s="19" customFormat="1" ht="16.5" customHeight="1" x14ac:dyDescent="0.3">
      <c r="A189" s="22"/>
      <c r="B189" s="90" t="s">
        <v>336</v>
      </c>
      <c r="C189" s="80"/>
      <c r="D189" s="81">
        <v>48548000</v>
      </c>
      <c r="E189" s="81">
        <v>46682980</v>
      </c>
      <c r="F189" s="81">
        <v>46682980</v>
      </c>
      <c r="G189" s="80">
        <v>46682980</v>
      </c>
      <c r="H189" s="44">
        <f>G189-[1]CHELTUIELI!$G$189</f>
        <v>4322649.9600000009</v>
      </c>
      <c r="I189" s="33"/>
      <c r="K189" s="33"/>
    </row>
    <row r="190" spans="1:11" s="19" customFormat="1" ht="30" x14ac:dyDescent="0.3">
      <c r="A190" s="22"/>
      <c r="B190" s="90" t="s">
        <v>495</v>
      </c>
      <c r="C190" s="80"/>
      <c r="D190" s="81"/>
      <c r="E190" s="81"/>
      <c r="F190" s="81"/>
      <c r="G190" s="80"/>
      <c r="H190" s="80"/>
      <c r="I190" s="33"/>
      <c r="K190" s="33"/>
    </row>
    <row r="191" spans="1:11" s="19" customFormat="1" ht="75" x14ac:dyDescent="0.3">
      <c r="A191" s="22"/>
      <c r="B191" s="90" t="s">
        <v>503</v>
      </c>
      <c r="C191" s="80"/>
      <c r="D191" s="81"/>
      <c r="E191" s="81"/>
      <c r="F191" s="81"/>
      <c r="G191" s="80"/>
      <c r="H191" s="80"/>
      <c r="I191" s="33"/>
      <c r="K191" s="33"/>
    </row>
    <row r="192" spans="1:11" s="19" customFormat="1" ht="60" x14ac:dyDescent="0.3">
      <c r="A192" s="22"/>
      <c r="B192" s="90" t="s">
        <v>509</v>
      </c>
      <c r="C192" s="80"/>
      <c r="D192" s="81">
        <v>340</v>
      </c>
      <c r="E192" s="81">
        <v>340</v>
      </c>
      <c r="F192" s="81">
        <v>340</v>
      </c>
      <c r="G192" s="80">
        <v>337.92</v>
      </c>
      <c r="H192" s="44">
        <f>G192-[1]CHELTUIELI!$G$192</f>
        <v>51.840000000000032</v>
      </c>
      <c r="I192" s="33"/>
      <c r="K192" s="33"/>
    </row>
    <row r="193" spans="1:11" s="19" customFormat="1" ht="16.5" customHeight="1" x14ac:dyDescent="0.3">
      <c r="A193" s="22"/>
      <c r="B193" s="24" t="s">
        <v>328</v>
      </c>
      <c r="C193" s="80"/>
      <c r="D193" s="81"/>
      <c r="E193" s="81"/>
      <c r="F193" s="81"/>
      <c r="G193" s="23">
        <v>-7281.16</v>
      </c>
      <c r="H193" s="44">
        <f>G193-[1]CHELTUIELI!$G$193</f>
        <v>0</v>
      </c>
      <c r="I193" s="33"/>
      <c r="K193" s="33"/>
    </row>
    <row r="194" spans="1:11" s="19" customFormat="1" ht="16.5" customHeight="1" x14ac:dyDescent="0.3">
      <c r="A194" s="17" t="s">
        <v>395</v>
      </c>
      <c r="B194" s="43" t="s">
        <v>384</v>
      </c>
      <c r="C194" s="80">
        <f>+C195+C196+C197</f>
        <v>0</v>
      </c>
      <c r="D194" s="80">
        <f t="shared" ref="D194:H194" si="79">+D195+D196+D197</f>
        <v>3011000</v>
      </c>
      <c r="E194" s="80">
        <f t="shared" si="79"/>
        <v>2749000</v>
      </c>
      <c r="F194" s="80">
        <f t="shared" si="79"/>
        <v>2749000</v>
      </c>
      <c r="G194" s="80">
        <f t="shared" si="79"/>
        <v>2749000</v>
      </c>
      <c r="H194" s="80">
        <f t="shared" si="79"/>
        <v>270800</v>
      </c>
      <c r="I194" s="33"/>
      <c r="K194" s="33"/>
    </row>
    <row r="195" spans="1:11" s="19" customFormat="1" ht="16.5" customHeight="1" x14ac:dyDescent="0.3">
      <c r="A195" s="22"/>
      <c r="B195" s="41" t="s">
        <v>378</v>
      </c>
      <c r="C195" s="80"/>
      <c r="D195" s="81">
        <v>3011000</v>
      </c>
      <c r="E195" s="81">
        <v>2749000</v>
      </c>
      <c r="F195" s="81">
        <v>2749000</v>
      </c>
      <c r="G195" s="44">
        <v>2749000</v>
      </c>
      <c r="H195" s="44">
        <f>G195-[1]CHELTUIELI!$G$195</f>
        <v>270800</v>
      </c>
      <c r="I195" s="33"/>
      <c r="K195" s="33"/>
    </row>
    <row r="196" spans="1:11" s="19" customFormat="1" ht="16.5" customHeight="1" x14ac:dyDescent="0.3">
      <c r="A196" s="22"/>
      <c r="B196" s="41" t="s">
        <v>386</v>
      </c>
      <c r="C196" s="80"/>
      <c r="D196" s="81"/>
      <c r="E196" s="81"/>
      <c r="F196" s="81"/>
      <c r="G196" s="44"/>
      <c r="H196" s="44"/>
      <c r="I196" s="33"/>
      <c r="K196" s="33"/>
    </row>
    <row r="197" spans="1:11" s="19" customFormat="1" ht="60" x14ac:dyDescent="0.3">
      <c r="A197" s="22"/>
      <c r="B197" s="41" t="s">
        <v>509</v>
      </c>
      <c r="C197" s="80"/>
      <c r="D197" s="81"/>
      <c r="E197" s="81"/>
      <c r="F197" s="81"/>
      <c r="G197" s="44"/>
      <c r="H197" s="44"/>
      <c r="I197" s="33"/>
      <c r="K197" s="33"/>
    </row>
    <row r="198" spans="1:11" ht="16.5" customHeight="1" x14ac:dyDescent="0.3">
      <c r="A198" s="22"/>
      <c r="B198" s="24" t="s">
        <v>328</v>
      </c>
      <c r="C198" s="80"/>
      <c r="D198" s="81"/>
      <c r="E198" s="81"/>
      <c r="F198" s="81"/>
      <c r="G198" s="44"/>
      <c r="H198" s="44"/>
      <c r="I198" s="33"/>
      <c r="K198" s="33"/>
    </row>
    <row r="199" spans="1:11" ht="16.5" customHeight="1" x14ac:dyDescent="0.3">
      <c r="A199" s="17" t="s">
        <v>397</v>
      </c>
      <c r="B199" s="43" t="s">
        <v>388</v>
      </c>
      <c r="C199" s="79">
        <f>+C200+C201+C205+C208+C209+C202+C210</f>
        <v>0</v>
      </c>
      <c r="D199" s="79">
        <f t="shared" ref="D199:H199" si="80">+D200+D201+D205+D208+D209+D202+D210</f>
        <v>21698070</v>
      </c>
      <c r="E199" s="79">
        <f t="shared" si="80"/>
        <v>20634030</v>
      </c>
      <c r="F199" s="79">
        <f t="shared" si="80"/>
        <v>20634030</v>
      </c>
      <c r="G199" s="79">
        <f t="shared" si="80"/>
        <v>20634029.079999998</v>
      </c>
      <c r="H199" s="79">
        <f t="shared" si="80"/>
        <v>1723384</v>
      </c>
      <c r="I199" s="33"/>
      <c r="K199" s="33"/>
    </row>
    <row r="200" spans="1:11" x14ac:dyDescent="0.3">
      <c r="A200" s="22"/>
      <c r="B200" s="23" t="s">
        <v>389</v>
      </c>
      <c r="C200" s="80"/>
      <c r="D200" s="81">
        <v>21632270</v>
      </c>
      <c r="E200" s="81">
        <v>20579100</v>
      </c>
      <c r="F200" s="81">
        <v>20579100</v>
      </c>
      <c r="G200" s="44">
        <v>20579100</v>
      </c>
      <c r="H200" s="44">
        <f>G200-[1]CHELTUIELI!$G$200</f>
        <v>1716810</v>
      </c>
      <c r="I200" s="33"/>
      <c r="K200" s="33"/>
    </row>
    <row r="201" spans="1:11" ht="30" x14ac:dyDescent="0.3">
      <c r="A201" s="22"/>
      <c r="B201" s="23" t="s">
        <v>390</v>
      </c>
      <c r="C201" s="80"/>
      <c r="D201" s="81"/>
      <c r="E201" s="81"/>
      <c r="F201" s="81"/>
      <c r="G201" s="44"/>
      <c r="H201" s="44"/>
      <c r="I201" s="33"/>
      <c r="K201" s="33"/>
    </row>
    <row r="202" spans="1:11" x14ac:dyDescent="0.3">
      <c r="A202" s="22"/>
      <c r="B202" s="23" t="s">
        <v>513</v>
      </c>
      <c r="C202" s="80">
        <f>C203+C204</f>
        <v>0</v>
      </c>
      <c r="D202" s="80">
        <f t="shared" ref="D202:H202" si="81">D203+D204</f>
        <v>0</v>
      </c>
      <c r="E202" s="80">
        <f t="shared" si="81"/>
        <v>0</v>
      </c>
      <c r="F202" s="80">
        <f t="shared" si="81"/>
        <v>0</v>
      </c>
      <c r="G202" s="80">
        <f t="shared" si="81"/>
        <v>0</v>
      </c>
      <c r="H202" s="80">
        <f t="shared" si="81"/>
        <v>0</v>
      </c>
      <c r="I202" s="33"/>
      <c r="K202" s="33"/>
    </row>
    <row r="203" spans="1:11" x14ac:dyDescent="0.3">
      <c r="A203" s="22"/>
      <c r="B203" s="23" t="s">
        <v>336</v>
      </c>
      <c r="C203" s="80"/>
      <c r="D203" s="81"/>
      <c r="E203" s="81"/>
      <c r="F203" s="81"/>
      <c r="G203" s="44"/>
      <c r="H203" s="44"/>
      <c r="I203" s="33"/>
      <c r="K203" s="33"/>
    </row>
    <row r="204" spans="1:11" ht="60" x14ac:dyDescent="0.3">
      <c r="A204" s="22"/>
      <c r="B204" s="23" t="s">
        <v>509</v>
      </c>
      <c r="C204" s="80"/>
      <c r="D204" s="81"/>
      <c r="E204" s="81"/>
      <c r="F204" s="81"/>
      <c r="G204" s="44"/>
      <c r="H204" s="44"/>
      <c r="I204" s="33"/>
      <c r="K204" s="33"/>
    </row>
    <row r="205" spans="1:11" ht="30" x14ac:dyDescent="0.3">
      <c r="A205" s="22"/>
      <c r="B205" s="23" t="s">
        <v>391</v>
      </c>
      <c r="C205" s="80">
        <f>C206+C207</f>
        <v>0</v>
      </c>
      <c r="D205" s="80">
        <f t="shared" ref="D205:H205" si="82">D206+D207</f>
        <v>65800</v>
      </c>
      <c r="E205" s="80">
        <f t="shared" si="82"/>
        <v>54930</v>
      </c>
      <c r="F205" s="80">
        <f t="shared" si="82"/>
        <v>54930</v>
      </c>
      <c r="G205" s="80">
        <f t="shared" si="82"/>
        <v>54929.08</v>
      </c>
      <c r="H205" s="80">
        <f t="shared" si="82"/>
        <v>6574</v>
      </c>
      <c r="I205" s="33"/>
      <c r="K205" s="33"/>
    </row>
    <row r="206" spans="1:11" x14ac:dyDescent="0.3">
      <c r="A206" s="22"/>
      <c r="B206" s="23" t="s">
        <v>336</v>
      </c>
      <c r="C206" s="80"/>
      <c r="D206" s="81">
        <v>65800</v>
      </c>
      <c r="E206" s="81">
        <v>54930</v>
      </c>
      <c r="F206" s="81">
        <v>54930</v>
      </c>
      <c r="G206" s="44">
        <v>54929.08</v>
      </c>
      <c r="H206" s="44">
        <f>G206-[1]CHELTUIELI!$G$206</f>
        <v>6574</v>
      </c>
      <c r="I206" s="33"/>
      <c r="K206" s="33"/>
    </row>
    <row r="207" spans="1:11" ht="60" x14ac:dyDescent="0.3">
      <c r="A207" s="22"/>
      <c r="B207" s="23" t="s">
        <v>509</v>
      </c>
      <c r="C207" s="80"/>
      <c r="D207" s="81"/>
      <c r="E207" s="81"/>
      <c r="F207" s="81"/>
      <c r="G207" s="44"/>
      <c r="H207" s="44"/>
      <c r="I207" s="33"/>
      <c r="K207" s="33"/>
    </row>
    <row r="208" spans="1:11" s="19" customFormat="1" ht="30" x14ac:dyDescent="0.3">
      <c r="A208" s="22"/>
      <c r="B208" s="23" t="s">
        <v>392</v>
      </c>
      <c r="C208" s="80"/>
      <c r="D208" s="81"/>
      <c r="E208" s="81"/>
      <c r="F208" s="81"/>
      <c r="G208" s="44"/>
      <c r="H208" s="44"/>
      <c r="I208" s="33"/>
      <c r="K208" s="33"/>
    </row>
    <row r="209" spans="1:11" s="19" customFormat="1" ht="30" x14ac:dyDescent="0.3">
      <c r="A209" s="22"/>
      <c r="B209" s="23" t="s">
        <v>495</v>
      </c>
      <c r="C209" s="80"/>
      <c r="D209" s="81"/>
      <c r="E209" s="81"/>
      <c r="F209" s="81"/>
      <c r="G209" s="44"/>
      <c r="H209" s="44"/>
      <c r="I209" s="33"/>
      <c r="K209" s="33"/>
    </row>
    <row r="210" spans="1:11" s="19" customFormat="1" ht="60" x14ac:dyDescent="0.3">
      <c r="A210" s="22"/>
      <c r="B210" s="23" t="s">
        <v>509</v>
      </c>
      <c r="C210" s="80"/>
      <c r="D210" s="81"/>
      <c r="E210" s="81"/>
      <c r="F210" s="81"/>
      <c r="G210" s="44"/>
      <c r="H210" s="44"/>
      <c r="I210" s="33"/>
      <c r="K210" s="33"/>
    </row>
    <row r="211" spans="1:11" x14ac:dyDescent="0.3">
      <c r="A211" s="22"/>
      <c r="B211" s="24" t="s">
        <v>328</v>
      </c>
      <c r="C211" s="80"/>
      <c r="D211" s="81"/>
      <c r="E211" s="81"/>
      <c r="F211" s="81"/>
      <c r="G211" s="44">
        <v>-22757.78</v>
      </c>
      <c r="H211" s="44">
        <f>G211-[1]CHELTUIELI!$G$211</f>
        <v>0</v>
      </c>
      <c r="I211" s="33"/>
      <c r="K211" s="33"/>
    </row>
    <row r="212" spans="1:11" ht="16.5" customHeight="1" x14ac:dyDescent="0.3">
      <c r="A212" s="17" t="s">
        <v>402</v>
      </c>
      <c r="B212" s="43" t="s">
        <v>394</v>
      </c>
      <c r="C212" s="80">
        <f>+C213+C214+C215+C216</f>
        <v>0</v>
      </c>
      <c r="D212" s="80">
        <f t="shared" ref="D212:H212" si="83">+D213+D214+D215+D216</f>
        <v>3858000</v>
      </c>
      <c r="E212" s="80">
        <f t="shared" si="83"/>
        <v>3892000</v>
      </c>
      <c r="F212" s="80">
        <f t="shared" si="83"/>
        <v>3892000</v>
      </c>
      <c r="G212" s="80">
        <f t="shared" si="83"/>
        <v>3892000</v>
      </c>
      <c r="H212" s="80">
        <f t="shared" si="83"/>
        <v>319550</v>
      </c>
      <c r="I212" s="33"/>
      <c r="K212" s="33"/>
    </row>
    <row r="213" spans="1:11" ht="16.5" customHeight="1" x14ac:dyDescent="0.3">
      <c r="A213" s="17"/>
      <c r="B213" s="41" t="s">
        <v>378</v>
      </c>
      <c r="C213" s="80"/>
      <c r="D213" s="81">
        <v>3858000</v>
      </c>
      <c r="E213" s="81">
        <v>3892000</v>
      </c>
      <c r="F213" s="81">
        <v>3892000</v>
      </c>
      <c r="G213" s="44">
        <v>3892000</v>
      </c>
      <c r="H213" s="44">
        <f>G213-[1]CHELTUIELI!$G$213</f>
        <v>319550</v>
      </c>
      <c r="I213" s="33"/>
      <c r="K213" s="33"/>
    </row>
    <row r="214" spans="1:11" ht="16.5" customHeight="1" x14ac:dyDescent="0.3">
      <c r="A214" s="22"/>
      <c r="B214" s="41" t="s">
        <v>386</v>
      </c>
      <c r="C214" s="80"/>
      <c r="D214" s="81"/>
      <c r="E214" s="81"/>
      <c r="F214" s="81"/>
      <c r="G214" s="44"/>
      <c r="H214" s="44"/>
      <c r="I214" s="33"/>
      <c r="K214" s="33"/>
    </row>
    <row r="215" spans="1:11" ht="30" x14ac:dyDescent="0.3">
      <c r="A215" s="22"/>
      <c r="B215" s="41" t="s">
        <v>495</v>
      </c>
      <c r="C215" s="80"/>
      <c r="D215" s="81"/>
      <c r="E215" s="81"/>
      <c r="F215" s="81"/>
      <c r="G215" s="44"/>
      <c r="H215" s="44"/>
      <c r="I215" s="33"/>
      <c r="K215" s="33"/>
    </row>
    <row r="216" spans="1:11" ht="60" x14ac:dyDescent="0.3">
      <c r="A216" s="22"/>
      <c r="B216" s="41" t="s">
        <v>509</v>
      </c>
      <c r="C216" s="80"/>
      <c r="D216" s="81"/>
      <c r="E216" s="81"/>
      <c r="F216" s="81"/>
      <c r="G216" s="44"/>
      <c r="H216" s="44"/>
      <c r="I216" s="33"/>
      <c r="K216" s="33"/>
    </row>
    <row r="217" spans="1:11" ht="16.5" customHeight="1" x14ac:dyDescent="0.3">
      <c r="A217" s="22"/>
      <c r="B217" s="24" t="s">
        <v>328</v>
      </c>
      <c r="C217" s="80"/>
      <c r="D217" s="81"/>
      <c r="E217" s="81"/>
      <c r="F217" s="81"/>
      <c r="G217" s="44">
        <v>-5372</v>
      </c>
      <c r="H217" s="44">
        <f>G217-[1]CHELTUIELI!$G$217</f>
        <v>0</v>
      </c>
      <c r="I217" s="33"/>
      <c r="K217" s="33"/>
    </row>
    <row r="218" spans="1:11" ht="16.5" customHeight="1" x14ac:dyDescent="0.3">
      <c r="A218" s="17" t="s">
        <v>405</v>
      </c>
      <c r="B218" s="24" t="s">
        <v>396</v>
      </c>
      <c r="C218" s="80">
        <f>C219+C220</f>
        <v>0</v>
      </c>
      <c r="D218" s="80">
        <f t="shared" ref="D218:H218" si="84">D219+D220</f>
        <v>1267000</v>
      </c>
      <c r="E218" s="80">
        <f t="shared" si="84"/>
        <v>1119000</v>
      </c>
      <c r="F218" s="80">
        <f t="shared" si="84"/>
        <v>1119000</v>
      </c>
      <c r="G218" s="80">
        <f t="shared" si="84"/>
        <v>1119000</v>
      </c>
      <c r="H218" s="80">
        <f t="shared" si="84"/>
        <v>163904.12</v>
      </c>
      <c r="I218" s="33"/>
      <c r="K218" s="33"/>
    </row>
    <row r="219" spans="1:11" ht="16.5" customHeight="1" x14ac:dyDescent="0.3">
      <c r="A219" s="17"/>
      <c r="B219" s="24" t="s">
        <v>336</v>
      </c>
      <c r="C219" s="80"/>
      <c r="D219" s="81">
        <v>1267000</v>
      </c>
      <c r="E219" s="81">
        <v>1119000</v>
      </c>
      <c r="F219" s="81">
        <v>1119000</v>
      </c>
      <c r="G219" s="86">
        <v>1119000</v>
      </c>
      <c r="H219" s="44">
        <f>G219-[1]CHELTUIELI!$G$219</f>
        <v>163904.12</v>
      </c>
      <c r="I219" s="33"/>
      <c r="K219" s="33"/>
    </row>
    <row r="220" spans="1:11" ht="16.5" customHeight="1" x14ac:dyDescent="0.3">
      <c r="A220" s="17"/>
      <c r="B220" s="24" t="s">
        <v>509</v>
      </c>
      <c r="C220" s="80"/>
      <c r="D220" s="81"/>
      <c r="E220" s="81"/>
      <c r="F220" s="81"/>
      <c r="G220" s="86"/>
      <c r="H220" s="86"/>
      <c r="I220" s="33"/>
      <c r="K220" s="33"/>
    </row>
    <row r="221" spans="1:11" ht="16.5" customHeight="1" x14ac:dyDescent="0.3">
      <c r="A221" s="17"/>
      <c r="B221" s="24" t="s">
        <v>328</v>
      </c>
      <c r="C221" s="80"/>
      <c r="D221" s="81"/>
      <c r="E221" s="81"/>
      <c r="F221" s="81"/>
      <c r="G221" s="86"/>
      <c r="H221" s="86"/>
      <c r="I221" s="33"/>
      <c r="K221" s="33"/>
    </row>
    <row r="222" spans="1:11" ht="16.5" customHeight="1" x14ac:dyDescent="0.3">
      <c r="A222" s="17" t="s">
        <v>407</v>
      </c>
      <c r="B222" s="20" t="s">
        <v>398</v>
      </c>
      <c r="C222" s="79">
        <f t="shared" ref="C222" si="85">+C223+C237</f>
        <v>0</v>
      </c>
      <c r="D222" s="79">
        <f t="shared" ref="D222:H222" si="86">+D223+D237</f>
        <v>334110500</v>
      </c>
      <c r="E222" s="79">
        <f t="shared" si="86"/>
        <v>328456920</v>
      </c>
      <c r="F222" s="79">
        <f t="shared" si="86"/>
        <v>328456920</v>
      </c>
      <c r="G222" s="79">
        <f t="shared" si="86"/>
        <v>328402342.39999998</v>
      </c>
      <c r="H222" s="79">
        <f t="shared" si="86"/>
        <v>29145504.429999985</v>
      </c>
      <c r="I222" s="33"/>
      <c r="K222" s="33"/>
    </row>
    <row r="223" spans="1:11" ht="16.5" customHeight="1" x14ac:dyDescent="0.3">
      <c r="A223" s="22" t="s">
        <v>409</v>
      </c>
      <c r="B223" s="20" t="s">
        <v>399</v>
      </c>
      <c r="C223" s="80">
        <f>C224+C230+C227+C231+C225+C226+C234+C235</f>
        <v>0</v>
      </c>
      <c r="D223" s="80">
        <f t="shared" ref="D223:H223" si="87">D224+D230+D227+D231+D225+D226+D234+D235</f>
        <v>326714960</v>
      </c>
      <c r="E223" s="80">
        <f t="shared" si="87"/>
        <v>321355370</v>
      </c>
      <c r="F223" s="80">
        <f t="shared" si="87"/>
        <v>321355370</v>
      </c>
      <c r="G223" s="80">
        <f t="shared" si="87"/>
        <v>321301485.39999998</v>
      </c>
      <c r="H223" s="80">
        <f t="shared" si="87"/>
        <v>28449237.429999985</v>
      </c>
      <c r="I223" s="33"/>
      <c r="K223" s="33"/>
    </row>
    <row r="224" spans="1:11" x14ac:dyDescent="0.3">
      <c r="A224" s="22"/>
      <c r="B224" s="23" t="s">
        <v>336</v>
      </c>
      <c r="C224" s="80"/>
      <c r="D224" s="81">
        <v>314377790</v>
      </c>
      <c r="E224" s="81">
        <v>310389870</v>
      </c>
      <c r="F224" s="81">
        <v>310389870</v>
      </c>
      <c r="G224" s="44">
        <v>310389870</v>
      </c>
      <c r="H224" s="44">
        <f>G224-[1]CHELTUIELI!$G$224</f>
        <v>25312409.079999983</v>
      </c>
      <c r="I224" s="33"/>
      <c r="K224" s="33"/>
    </row>
    <row r="225" spans="1:11" ht="30" x14ac:dyDescent="0.3">
      <c r="A225" s="22"/>
      <c r="B225" s="23" t="s">
        <v>495</v>
      </c>
      <c r="C225" s="80"/>
      <c r="D225" s="81"/>
      <c r="E225" s="81"/>
      <c r="F225" s="81"/>
      <c r="G225" s="44"/>
      <c r="H225" s="44"/>
      <c r="I225" s="33"/>
      <c r="K225" s="33"/>
    </row>
    <row r="226" spans="1:11" ht="60" x14ac:dyDescent="0.3">
      <c r="A226" s="22"/>
      <c r="B226" s="23" t="s">
        <v>509</v>
      </c>
      <c r="C226" s="80"/>
      <c r="D226" s="81">
        <v>45100</v>
      </c>
      <c r="E226" s="81">
        <v>45100</v>
      </c>
      <c r="F226" s="81">
        <v>45100</v>
      </c>
      <c r="G226" s="44">
        <v>45095.06</v>
      </c>
      <c r="H226" s="44">
        <f>G226-[1]CHELTUIELI!$G$226</f>
        <v>6438.0099999999948</v>
      </c>
      <c r="I226" s="33"/>
      <c r="K226" s="33"/>
    </row>
    <row r="227" spans="1:11" ht="45" x14ac:dyDescent="0.3">
      <c r="A227" s="22"/>
      <c r="B227" s="23" t="s">
        <v>400</v>
      </c>
      <c r="C227" s="80">
        <f>C228+C229</f>
        <v>0</v>
      </c>
      <c r="D227" s="80">
        <f t="shared" ref="D227:H227" si="88">D228+D229</f>
        <v>0</v>
      </c>
      <c r="E227" s="80">
        <f t="shared" si="88"/>
        <v>0</v>
      </c>
      <c r="F227" s="80">
        <f t="shared" si="88"/>
        <v>0</v>
      </c>
      <c r="G227" s="80">
        <f t="shared" si="88"/>
        <v>0</v>
      </c>
      <c r="H227" s="80">
        <f t="shared" si="88"/>
        <v>0</v>
      </c>
      <c r="I227" s="33"/>
      <c r="K227" s="33"/>
    </row>
    <row r="228" spans="1:11" x14ac:dyDescent="0.3">
      <c r="A228" s="22"/>
      <c r="B228" s="23" t="s">
        <v>511</v>
      </c>
      <c r="C228" s="80"/>
      <c r="D228" s="81"/>
      <c r="E228" s="81"/>
      <c r="F228" s="81"/>
      <c r="G228" s="44"/>
      <c r="H228" s="44"/>
      <c r="I228" s="33"/>
      <c r="K228" s="33"/>
    </row>
    <row r="229" spans="1:11" ht="60" x14ac:dyDescent="0.3">
      <c r="A229" s="22"/>
      <c r="B229" s="23" t="s">
        <v>509</v>
      </c>
      <c r="C229" s="80"/>
      <c r="D229" s="81"/>
      <c r="E229" s="81"/>
      <c r="F229" s="81"/>
      <c r="G229" s="44"/>
      <c r="H229" s="44"/>
      <c r="I229" s="33"/>
      <c r="K229" s="33"/>
    </row>
    <row r="230" spans="1:11" ht="30" x14ac:dyDescent="0.3">
      <c r="A230" s="22"/>
      <c r="B230" s="23" t="s">
        <v>401</v>
      </c>
      <c r="C230" s="80"/>
      <c r="D230" s="81"/>
      <c r="E230" s="81"/>
      <c r="F230" s="81"/>
      <c r="G230" s="86"/>
      <c r="H230" s="86"/>
      <c r="I230" s="33"/>
      <c r="K230" s="33"/>
    </row>
    <row r="231" spans="1:11" x14ac:dyDescent="0.3">
      <c r="A231" s="22"/>
      <c r="B231" s="45" t="s">
        <v>403</v>
      </c>
      <c r="C231" s="80">
        <f>C232+C233</f>
        <v>0</v>
      </c>
      <c r="D231" s="80">
        <f t="shared" ref="D231:H231" si="89">D232+D233</f>
        <v>6225120</v>
      </c>
      <c r="E231" s="80">
        <f t="shared" si="89"/>
        <v>5967680</v>
      </c>
      <c r="F231" s="80">
        <f t="shared" si="89"/>
        <v>5967680</v>
      </c>
      <c r="G231" s="80">
        <f t="shared" si="89"/>
        <v>5967680</v>
      </c>
      <c r="H231" s="80">
        <f t="shared" si="89"/>
        <v>585600</v>
      </c>
      <c r="I231" s="33"/>
      <c r="K231" s="33"/>
    </row>
    <row r="232" spans="1:11" x14ac:dyDescent="0.3">
      <c r="A232" s="22"/>
      <c r="B232" s="45" t="s">
        <v>511</v>
      </c>
      <c r="C232" s="80"/>
      <c r="D232" s="81">
        <v>6225120</v>
      </c>
      <c r="E232" s="81">
        <v>5967680</v>
      </c>
      <c r="F232" s="81">
        <v>5967680</v>
      </c>
      <c r="G232" s="44">
        <v>5967680</v>
      </c>
      <c r="H232" s="44">
        <f>G232-[1]CHELTUIELI!$G$232</f>
        <v>585600</v>
      </c>
      <c r="I232" s="33"/>
      <c r="K232" s="33"/>
    </row>
    <row r="233" spans="1:11" ht="60" x14ac:dyDescent="0.3">
      <c r="A233" s="22"/>
      <c r="B233" s="45" t="s">
        <v>509</v>
      </c>
      <c r="C233" s="80"/>
      <c r="D233" s="81"/>
      <c r="E233" s="81"/>
      <c r="F233" s="81"/>
      <c r="G233" s="44"/>
      <c r="H233" s="44"/>
      <c r="I233" s="33"/>
      <c r="K233" s="33"/>
    </row>
    <row r="234" spans="1:11" ht="30" x14ac:dyDescent="0.3">
      <c r="A234" s="22"/>
      <c r="B234" s="45" t="s">
        <v>514</v>
      </c>
      <c r="C234" s="80"/>
      <c r="D234" s="92"/>
      <c r="E234" s="92"/>
      <c r="F234" s="92"/>
      <c r="G234" s="44"/>
      <c r="H234" s="44"/>
      <c r="I234" s="33"/>
      <c r="K234" s="33"/>
    </row>
    <row r="235" spans="1:11" x14ac:dyDescent="0.3">
      <c r="A235" s="22"/>
      <c r="B235" s="45" t="s">
        <v>517</v>
      </c>
      <c r="C235" s="80"/>
      <c r="D235" s="92">
        <v>6066950</v>
      </c>
      <c r="E235" s="92">
        <v>4952720</v>
      </c>
      <c r="F235" s="92">
        <v>4952720</v>
      </c>
      <c r="G235" s="44">
        <v>4898840.34</v>
      </c>
      <c r="H235" s="44">
        <f>G235-[1]CHELTUIELI!$G$235</f>
        <v>2544790.34</v>
      </c>
      <c r="I235" s="33"/>
      <c r="K235" s="33"/>
    </row>
    <row r="236" spans="1:11" x14ac:dyDescent="0.3">
      <c r="A236" s="22"/>
      <c r="B236" s="24" t="s">
        <v>328</v>
      </c>
      <c r="C236" s="80"/>
      <c r="D236" s="81"/>
      <c r="E236" s="81"/>
      <c r="F236" s="81"/>
      <c r="G236" s="44">
        <v>-361758.16</v>
      </c>
      <c r="H236" s="44">
        <f>G236-[1]CHELTUIELI!$G$236</f>
        <v>-4611.2599999999511</v>
      </c>
      <c r="I236" s="33"/>
      <c r="K236" s="33"/>
    </row>
    <row r="237" spans="1:11" ht="16.5" customHeight="1" x14ac:dyDescent="0.3">
      <c r="A237" s="22" t="s">
        <v>413</v>
      </c>
      <c r="B237" s="20" t="s">
        <v>404</v>
      </c>
      <c r="C237" s="80">
        <f>C238+C239+C240+C241</f>
        <v>0</v>
      </c>
      <c r="D237" s="80">
        <f t="shared" ref="D237:H237" si="90">D238+D239+D240+D241</f>
        <v>7395540</v>
      </c>
      <c r="E237" s="80">
        <f t="shared" si="90"/>
        <v>7101550</v>
      </c>
      <c r="F237" s="80">
        <f t="shared" si="90"/>
        <v>7101550</v>
      </c>
      <c r="G237" s="80">
        <f t="shared" si="90"/>
        <v>7100857</v>
      </c>
      <c r="H237" s="80">
        <f t="shared" si="90"/>
        <v>696267</v>
      </c>
      <c r="I237" s="33"/>
      <c r="K237" s="33"/>
    </row>
    <row r="238" spans="1:11" ht="16.5" customHeight="1" x14ac:dyDescent="0.3">
      <c r="A238" s="22"/>
      <c r="B238" s="23" t="s">
        <v>336</v>
      </c>
      <c r="C238" s="80"/>
      <c r="D238" s="81">
        <v>7214000</v>
      </c>
      <c r="E238" s="81">
        <v>6947000</v>
      </c>
      <c r="F238" s="81">
        <v>6947000</v>
      </c>
      <c r="G238" s="44">
        <v>6947000</v>
      </c>
      <c r="H238" s="44">
        <f>G238-[1]CHELTUIELI!$G$238</f>
        <v>630080</v>
      </c>
      <c r="I238" s="33"/>
      <c r="K238" s="33"/>
    </row>
    <row r="239" spans="1:11" ht="16.5" customHeight="1" x14ac:dyDescent="0.3">
      <c r="A239" s="22"/>
      <c r="B239" s="46" t="s">
        <v>406</v>
      </c>
      <c r="C239" s="80"/>
      <c r="D239" s="81"/>
      <c r="E239" s="81"/>
      <c r="F239" s="81"/>
      <c r="G239" s="44"/>
      <c r="H239" s="44"/>
      <c r="I239" s="33"/>
      <c r="K239" s="33"/>
    </row>
    <row r="240" spans="1:11" ht="60" x14ac:dyDescent="0.3">
      <c r="A240" s="22"/>
      <c r="B240" s="46" t="s">
        <v>509</v>
      </c>
      <c r="C240" s="80"/>
      <c r="D240" s="92"/>
      <c r="E240" s="92"/>
      <c r="F240" s="92"/>
      <c r="G240" s="44"/>
      <c r="H240" s="44"/>
      <c r="I240" s="33"/>
      <c r="K240" s="33"/>
    </row>
    <row r="241" spans="1:11" x14ac:dyDescent="0.3">
      <c r="A241" s="22"/>
      <c r="B241" s="46" t="s">
        <v>517</v>
      </c>
      <c r="C241" s="80"/>
      <c r="D241" s="92">
        <v>181540</v>
      </c>
      <c r="E241" s="92">
        <v>154550</v>
      </c>
      <c r="F241" s="92">
        <v>154550</v>
      </c>
      <c r="G241" s="44">
        <v>153857</v>
      </c>
      <c r="H241" s="44">
        <f>G241-[1]CHELTUIELI!$G$241</f>
        <v>66187</v>
      </c>
      <c r="I241" s="33"/>
      <c r="K241" s="33"/>
    </row>
    <row r="242" spans="1:11" ht="16.5" customHeight="1" x14ac:dyDescent="0.3">
      <c r="A242" s="22"/>
      <c r="B242" s="24" t="s">
        <v>328</v>
      </c>
      <c r="C242" s="80"/>
      <c r="D242" s="81"/>
      <c r="E242" s="81"/>
      <c r="F242" s="81"/>
      <c r="G242" s="44"/>
      <c r="H242" s="44"/>
      <c r="I242" s="33"/>
      <c r="K242" s="33"/>
    </row>
    <row r="243" spans="1:11" ht="16.5" customHeight="1" x14ac:dyDescent="0.3">
      <c r="A243" s="17" t="s">
        <v>416</v>
      </c>
      <c r="B243" s="24" t="s">
        <v>408</v>
      </c>
      <c r="C243" s="80"/>
      <c r="D243" s="81">
        <v>899000</v>
      </c>
      <c r="E243" s="81">
        <v>915000</v>
      </c>
      <c r="F243" s="81">
        <v>915000</v>
      </c>
      <c r="G243" s="44">
        <v>915000</v>
      </c>
      <c r="H243" s="44">
        <f>G243-[1]CHELTUIELI!$G$243</f>
        <v>67540</v>
      </c>
      <c r="I243" s="33"/>
      <c r="K243" s="33"/>
    </row>
    <row r="244" spans="1:11" ht="16.5" customHeight="1" x14ac:dyDescent="0.3">
      <c r="A244" s="17"/>
      <c r="B244" s="24" t="s">
        <v>328</v>
      </c>
      <c r="C244" s="80"/>
      <c r="D244" s="81"/>
      <c r="E244" s="81"/>
      <c r="F244" s="81"/>
      <c r="G244" s="44">
        <v>-37826.94</v>
      </c>
      <c r="H244" s="44">
        <f>G244-[1]CHELTUIELI!$G$244</f>
        <v>0</v>
      </c>
      <c r="I244" s="33"/>
      <c r="K244" s="33"/>
    </row>
    <row r="245" spans="1:11" ht="16.5" customHeight="1" x14ac:dyDescent="0.3">
      <c r="A245" s="17" t="s">
        <v>417</v>
      </c>
      <c r="B245" s="24" t="s">
        <v>410</v>
      </c>
      <c r="C245" s="80"/>
      <c r="D245" s="81">
        <v>18113680</v>
      </c>
      <c r="E245" s="81">
        <v>18113680</v>
      </c>
      <c r="F245" s="81">
        <v>18113680</v>
      </c>
      <c r="G245" s="44">
        <v>18113670.75</v>
      </c>
      <c r="H245" s="44">
        <f>G245-[1]CHELTUIELI!$G$245</f>
        <v>0</v>
      </c>
      <c r="I245" s="33"/>
      <c r="K245" s="33"/>
    </row>
    <row r="246" spans="1:11" ht="16.5" customHeight="1" x14ac:dyDescent="0.3">
      <c r="A246" s="17"/>
      <c r="B246" s="24" t="s">
        <v>328</v>
      </c>
      <c r="C246" s="80"/>
      <c r="D246" s="81"/>
      <c r="E246" s="81"/>
      <c r="F246" s="81"/>
      <c r="G246" s="44">
        <v>-177531.47</v>
      </c>
      <c r="H246" s="44">
        <f>G246-[1]CHELTUIELI!$G$246</f>
        <v>-13938.380000000005</v>
      </c>
      <c r="I246" s="33"/>
      <c r="K246" s="33"/>
    </row>
    <row r="247" spans="1:11" x14ac:dyDescent="0.3">
      <c r="A247" s="17"/>
      <c r="B247" s="20" t="s">
        <v>411</v>
      </c>
      <c r="C247" s="80">
        <f t="shared" ref="C247:H247" si="91">C88+C106+C140+C168+C172+C176+C187+C193+C198+C211+C217+C221+C236+C242+C244+C246</f>
        <v>0</v>
      </c>
      <c r="D247" s="80">
        <f t="shared" si="91"/>
        <v>0</v>
      </c>
      <c r="E247" s="80">
        <f t="shared" si="91"/>
        <v>0</v>
      </c>
      <c r="F247" s="80">
        <f t="shared" si="91"/>
        <v>0</v>
      </c>
      <c r="G247" s="80">
        <f t="shared" si="91"/>
        <v>-726607.49</v>
      </c>
      <c r="H247" s="80">
        <f t="shared" si="91"/>
        <v>-19143.559999999958</v>
      </c>
      <c r="I247" s="33"/>
      <c r="K247" s="33"/>
    </row>
    <row r="248" spans="1:11" ht="30" x14ac:dyDescent="0.3">
      <c r="A248" s="17" t="s">
        <v>208</v>
      </c>
      <c r="B248" s="20" t="s">
        <v>193</v>
      </c>
      <c r="C248" s="80">
        <f t="shared" ref="C248:H248" si="92">C249</f>
        <v>0</v>
      </c>
      <c r="D248" s="80">
        <f t="shared" si="92"/>
        <v>244844570</v>
      </c>
      <c r="E248" s="80">
        <f t="shared" si="92"/>
        <v>244844570</v>
      </c>
      <c r="F248" s="80">
        <f t="shared" si="92"/>
        <v>244844570</v>
      </c>
      <c r="G248" s="80">
        <f t="shared" si="92"/>
        <v>244844552</v>
      </c>
      <c r="H248" s="80">
        <f t="shared" si="92"/>
        <v>19305142</v>
      </c>
      <c r="I248" s="33"/>
      <c r="K248" s="33"/>
    </row>
    <row r="249" spans="1:11" x14ac:dyDescent="0.3">
      <c r="A249" s="17" t="s">
        <v>420</v>
      </c>
      <c r="B249" s="20" t="s">
        <v>412</v>
      </c>
      <c r="C249" s="80">
        <f t="shared" ref="C249:H249" si="93">C250+C260</f>
        <v>0</v>
      </c>
      <c r="D249" s="80">
        <f t="shared" si="93"/>
        <v>244844570</v>
      </c>
      <c r="E249" s="80">
        <f t="shared" si="93"/>
        <v>244844570</v>
      </c>
      <c r="F249" s="80">
        <f t="shared" si="93"/>
        <v>244844570</v>
      </c>
      <c r="G249" s="80">
        <f t="shared" si="93"/>
        <v>244844552</v>
      </c>
      <c r="H249" s="80">
        <f t="shared" si="93"/>
        <v>19305142</v>
      </c>
      <c r="I249" s="33"/>
      <c r="K249" s="33"/>
    </row>
    <row r="250" spans="1:11" ht="30" x14ac:dyDescent="0.3">
      <c r="A250" s="17" t="s">
        <v>422</v>
      </c>
      <c r="B250" s="20" t="s">
        <v>414</v>
      </c>
      <c r="C250" s="80">
        <f>C251+C254+C252+C253+C258+C259</f>
        <v>0</v>
      </c>
      <c r="D250" s="80">
        <f t="shared" ref="D250:H250" si="94">D251+D254+D252+D253+D258+D259</f>
        <v>244844570</v>
      </c>
      <c r="E250" s="80">
        <f t="shared" si="94"/>
        <v>244844570</v>
      </c>
      <c r="F250" s="80">
        <f t="shared" si="94"/>
        <v>244844570</v>
      </c>
      <c r="G250" s="80">
        <f t="shared" si="94"/>
        <v>244844552</v>
      </c>
      <c r="H250" s="80">
        <f t="shared" si="94"/>
        <v>19305142</v>
      </c>
      <c r="I250" s="33"/>
      <c r="K250" s="33"/>
    </row>
    <row r="251" spans="1:11" ht="30" x14ac:dyDescent="0.3">
      <c r="A251" s="17"/>
      <c r="B251" s="24" t="s">
        <v>483</v>
      </c>
      <c r="C251" s="80"/>
      <c r="D251" s="81">
        <v>216283750</v>
      </c>
      <c r="E251" s="81">
        <v>216283750</v>
      </c>
      <c r="F251" s="81">
        <v>216283750</v>
      </c>
      <c r="G251" s="80">
        <v>216283750</v>
      </c>
      <c r="H251" s="44">
        <f>G251-[1]CHELTUIELI!$G$251</f>
        <v>16357181</v>
      </c>
      <c r="I251" s="33"/>
      <c r="K251" s="33"/>
    </row>
    <row r="252" spans="1:11" ht="30" x14ac:dyDescent="0.3">
      <c r="A252" s="17"/>
      <c r="B252" s="24" t="s">
        <v>484</v>
      </c>
      <c r="C252" s="80"/>
      <c r="D252" s="81">
        <v>1859540</v>
      </c>
      <c r="E252" s="81">
        <v>1859540</v>
      </c>
      <c r="F252" s="81">
        <v>1859540</v>
      </c>
      <c r="G252" s="80">
        <v>1859540</v>
      </c>
      <c r="H252" s="44">
        <f>G252-[1]CHELTUIELI!$G$252</f>
        <v>207030</v>
      </c>
      <c r="I252" s="33"/>
      <c r="K252" s="33"/>
    </row>
    <row r="253" spans="1:11" ht="30" x14ac:dyDescent="0.3">
      <c r="A253" s="17"/>
      <c r="B253" s="24" t="s">
        <v>485</v>
      </c>
      <c r="C253" s="80"/>
      <c r="D253" s="81">
        <v>886440</v>
      </c>
      <c r="E253" s="81">
        <v>886440</v>
      </c>
      <c r="F253" s="81">
        <v>886440</v>
      </c>
      <c r="G253" s="80">
        <v>886440</v>
      </c>
      <c r="H253" s="44">
        <f>G253-[1]CHELTUIELI!$G$253</f>
        <v>80671</v>
      </c>
      <c r="I253" s="33"/>
      <c r="K253" s="33"/>
    </row>
    <row r="254" spans="1:11" ht="45" x14ac:dyDescent="0.3">
      <c r="A254" s="17"/>
      <c r="B254" s="91" t="s">
        <v>486</v>
      </c>
      <c r="C254" s="80">
        <f>C255+C256+C257</f>
        <v>0</v>
      </c>
      <c r="D254" s="80">
        <f t="shared" ref="D254:H254" si="95">D255+D256+D257</f>
        <v>25631930</v>
      </c>
      <c r="E254" s="80">
        <f t="shared" si="95"/>
        <v>25631930</v>
      </c>
      <c r="F254" s="80">
        <f t="shared" si="95"/>
        <v>25631930</v>
      </c>
      <c r="G254" s="80">
        <f t="shared" si="95"/>
        <v>25631930</v>
      </c>
      <c r="H254" s="80">
        <f t="shared" si="95"/>
        <v>2660260</v>
      </c>
      <c r="I254" s="33"/>
      <c r="K254" s="33"/>
    </row>
    <row r="255" spans="1:11" ht="75" x14ac:dyDescent="0.3">
      <c r="A255" s="17"/>
      <c r="B255" s="24" t="s">
        <v>415</v>
      </c>
      <c r="C255" s="80"/>
      <c r="D255" s="81">
        <v>10782840</v>
      </c>
      <c r="E255" s="81">
        <v>10782840</v>
      </c>
      <c r="F255" s="81">
        <v>10782840</v>
      </c>
      <c r="G255" s="80">
        <v>10782840</v>
      </c>
      <c r="H255" s="44">
        <f>G255-[1]CHELTUIELI!$G$255</f>
        <v>997850</v>
      </c>
      <c r="I255" s="33"/>
      <c r="K255" s="33"/>
    </row>
    <row r="256" spans="1:11" ht="75" x14ac:dyDescent="0.3">
      <c r="A256" s="17"/>
      <c r="B256" s="24" t="s">
        <v>507</v>
      </c>
      <c r="C256" s="80"/>
      <c r="D256" s="81">
        <v>10542960</v>
      </c>
      <c r="E256" s="81">
        <v>10542960</v>
      </c>
      <c r="F256" s="81">
        <v>10542960</v>
      </c>
      <c r="G256" s="80">
        <v>10542960</v>
      </c>
      <c r="H256" s="44">
        <f>G256-[1]CHELTUIELI!$G$256</f>
        <v>994910</v>
      </c>
      <c r="I256" s="33"/>
      <c r="K256" s="33"/>
    </row>
    <row r="257" spans="1:11" ht="60" x14ac:dyDescent="0.3">
      <c r="A257" s="17"/>
      <c r="B257" s="24" t="s">
        <v>506</v>
      </c>
      <c r="C257" s="80"/>
      <c r="D257" s="81">
        <v>4306130</v>
      </c>
      <c r="E257" s="81">
        <v>4306130</v>
      </c>
      <c r="F257" s="81">
        <v>4306130</v>
      </c>
      <c r="G257" s="80">
        <v>4306130</v>
      </c>
      <c r="H257" s="44">
        <f>G257-[1]CHELTUIELI!$G$257</f>
        <v>667500</v>
      </c>
      <c r="I257" s="33"/>
      <c r="K257" s="33"/>
    </row>
    <row r="258" spans="1:11" ht="45" x14ac:dyDescent="0.3">
      <c r="A258" s="17"/>
      <c r="B258" s="24" t="s">
        <v>487</v>
      </c>
      <c r="C258" s="80"/>
      <c r="D258" s="81"/>
      <c r="E258" s="81"/>
      <c r="F258" s="81"/>
      <c r="G258" s="80"/>
      <c r="H258" s="80"/>
      <c r="I258" s="33"/>
      <c r="K258" s="33"/>
    </row>
    <row r="259" spans="1:11" ht="45" x14ac:dyDescent="0.3">
      <c r="A259" s="17"/>
      <c r="B259" s="24" t="s">
        <v>504</v>
      </c>
      <c r="C259" s="80"/>
      <c r="D259" s="81">
        <v>182910</v>
      </c>
      <c r="E259" s="81">
        <v>182910</v>
      </c>
      <c r="F259" s="81">
        <v>182910</v>
      </c>
      <c r="G259" s="80">
        <v>182892</v>
      </c>
      <c r="H259" s="44">
        <f>G259-[1]CHELTUIELI!$G$259</f>
        <v>0</v>
      </c>
      <c r="I259" s="33"/>
      <c r="K259" s="33"/>
    </row>
    <row r="260" spans="1:11" x14ac:dyDescent="0.3">
      <c r="A260" s="17" t="s">
        <v>428</v>
      </c>
      <c r="B260" s="20" t="s">
        <v>488</v>
      </c>
      <c r="C260" s="80">
        <f>C261+C262</f>
        <v>0</v>
      </c>
      <c r="D260" s="80">
        <f t="shared" ref="D260:H260" si="96">D261+D262</f>
        <v>0</v>
      </c>
      <c r="E260" s="80">
        <f t="shared" si="96"/>
        <v>0</v>
      </c>
      <c r="F260" s="80">
        <f t="shared" si="96"/>
        <v>0</v>
      </c>
      <c r="G260" s="80">
        <f t="shared" si="96"/>
        <v>0</v>
      </c>
      <c r="H260" s="80">
        <f t="shared" si="96"/>
        <v>0</v>
      </c>
      <c r="I260" s="33"/>
      <c r="K260" s="33"/>
    </row>
    <row r="261" spans="1:11" ht="45" x14ac:dyDescent="0.3">
      <c r="A261" s="17"/>
      <c r="B261" s="24" t="s">
        <v>489</v>
      </c>
      <c r="C261" s="80"/>
      <c r="D261" s="81"/>
      <c r="E261" s="81"/>
      <c r="F261" s="81"/>
      <c r="G261" s="80"/>
      <c r="H261" s="80"/>
      <c r="I261" s="33"/>
      <c r="K261" s="33"/>
    </row>
    <row r="262" spans="1:11" ht="30" x14ac:dyDescent="0.3">
      <c r="A262" s="17"/>
      <c r="B262" s="24" t="s">
        <v>490</v>
      </c>
      <c r="C262" s="80"/>
      <c r="D262" s="81"/>
      <c r="E262" s="81"/>
      <c r="F262" s="81"/>
      <c r="G262" s="80"/>
      <c r="H262" s="80"/>
      <c r="I262" s="33"/>
      <c r="K262" s="33"/>
    </row>
    <row r="263" spans="1:11" x14ac:dyDescent="0.3">
      <c r="A263" s="17" t="s">
        <v>430</v>
      </c>
      <c r="B263" s="47" t="s">
        <v>418</v>
      </c>
      <c r="C263" s="84">
        <f>+C264</f>
        <v>0</v>
      </c>
      <c r="D263" s="84">
        <f t="shared" ref="D263:H265" si="97">+D264</f>
        <v>136355610</v>
      </c>
      <c r="E263" s="84">
        <f t="shared" si="97"/>
        <v>136355610</v>
      </c>
      <c r="F263" s="84">
        <f t="shared" si="97"/>
        <v>136355610</v>
      </c>
      <c r="G263" s="84">
        <f t="shared" si="97"/>
        <v>136301051</v>
      </c>
      <c r="H263" s="84">
        <f t="shared" si="97"/>
        <v>12526558</v>
      </c>
      <c r="I263" s="33"/>
      <c r="K263" s="33"/>
    </row>
    <row r="264" spans="1:11" ht="16.5" customHeight="1" x14ac:dyDescent="0.3">
      <c r="A264" s="17" t="s">
        <v>432</v>
      </c>
      <c r="B264" s="47" t="s">
        <v>189</v>
      </c>
      <c r="C264" s="84">
        <f>+C265</f>
        <v>0</v>
      </c>
      <c r="D264" s="84">
        <f t="shared" si="97"/>
        <v>136355610</v>
      </c>
      <c r="E264" s="84">
        <f t="shared" si="97"/>
        <v>136355610</v>
      </c>
      <c r="F264" s="84">
        <f t="shared" si="97"/>
        <v>136355610</v>
      </c>
      <c r="G264" s="84">
        <f t="shared" si="97"/>
        <v>136301051</v>
      </c>
      <c r="H264" s="84">
        <f t="shared" si="97"/>
        <v>12526558</v>
      </c>
      <c r="I264" s="33"/>
      <c r="K264" s="33"/>
    </row>
    <row r="265" spans="1:11" ht="16.5" customHeight="1" x14ac:dyDescent="0.3">
      <c r="A265" s="17" t="s">
        <v>434</v>
      </c>
      <c r="B265" s="20" t="s">
        <v>419</v>
      </c>
      <c r="C265" s="84">
        <f>+C266</f>
        <v>0</v>
      </c>
      <c r="D265" s="84">
        <f t="shared" si="97"/>
        <v>136355610</v>
      </c>
      <c r="E265" s="84">
        <f t="shared" si="97"/>
        <v>136355610</v>
      </c>
      <c r="F265" s="84">
        <f t="shared" si="97"/>
        <v>136355610</v>
      </c>
      <c r="G265" s="84">
        <f t="shared" si="97"/>
        <v>136301051</v>
      </c>
      <c r="H265" s="84">
        <f t="shared" si="97"/>
        <v>12526558</v>
      </c>
      <c r="I265" s="33"/>
      <c r="K265" s="33"/>
    </row>
    <row r="266" spans="1:11" ht="16.5" customHeight="1" x14ac:dyDescent="0.3">
      <c r="A266" s="22" t="s">
        <v>436</v>
      </c>
      <c r="B266" s="47" t="s">
        <v>421</v>
      </c>
      <c r="C266" s="79">
        <f t="shared" ref="C266:H266" si="98">C267</f>
        <v>0</v>
      </c>
      <c r="D266" s="79">
        <f t="shared" si="98"/>
        <v>136355610</v>
      </c>
      <c r="E266" s="79">
        <f t="shared" si="98"/>
        <v>136355610</v>
      </c>
      <c r="F266" s="79">
        <f t="shared" si="98"/>
        <v>136355610</v>
      </c>
      <c r="G266" s="79">
        <f t="shared" si="98"/>
        <v>136301051</v>
      </c>
      <c r="H266" s="79">
        <f t="shared" si="98"/>
        <v>12526558</v>
      </c>
      <c r="I266" s="33"/>
      <c r="K266" s="33"/>
    </row>
    <row r="267" spans="1:11" ht="16.5" customHeight="1" x14ac:dyDescent="0.3">
      <c r="A267" s="22" t="s">
        <v>438</v>
      </c>
      <c r="B267" s="47" t="s">
        <v>423</v>
      </c>
      <c r="C267" s="79">
        <f t="shared" ref="C267:H267" si="99">C269+C270+C271</f>
        <v>0</v>
      </c>
      <c r="D267" s="79">
        <f t="shared" si="99"/>
        <v>136355610</v>
      </c>
      <c r="E267" s="79">
        <f t="shared" si="99"/>
        <v>136355610</v>
      </c>
      <c r="F267" s="79">
        <f t="shared" si="99"/>
        <v>136355610</v>
      </c>
      <c r="G267" s="79">
        <f t="shared" si="99"/>
        <v>136301051</v>
      </c>
      <c r="H267" s="79">
        <f t="shared" si="99"/>
        <v>12526558</v>
      </c>
      <c r="I267" s="33"/>
      <c r="K267" s="33"/>
    </row>
    <row r="268" spans="1:11" ht="16.5" customHeight="1" x14ac:dyDescent="0.3">
      <c r="A268" s="17" t="s">
        <v>440</v>
      </c>
      <c r="B268" s="47" t="s">
        <v>424</v>
      </c>
      <c r="C268" s="79">
        <f t="shared" ref="C268:H268" si="100">C269</f>
        <v>0</v>
      </c>
      <c r="D268" s="79">
        <f t="shared" si="100"/>
        <v>97681800</v>
      </c>
      <c r="E268" s="79">
        <f t="shared" si="100"/>
        <v>97681800</v>
      </c>
      <c r="F268" s="79">
        <f t="shared" si="100"/>
        <v>97681800</v>
      </c>
      <c r="G268" s="79">
        <f t="shared" si="100"/>
        <v>97681766</v>
      </c>
      <c r="H268" s="79">
        <f t="shared" si="100"/>
        <v>8214356</v>
      </c>
      <c r="I268" s="33"/>
      <c r="K268" s="33"/>
    </row>
    <row r="269" spans="1:11" ht="16.5" customHeight="1" x14ac:dyDescent="0.3">
      <c r="A269" s="22" t="s">
        <v>442</v>
      </c>
      <c r="B269" s="48" t="s">
        <v>425</v>
      </c>
      <c r="C269" s="80"/>
      <c r="D269" s="81">
        <v>97681800</v>
      </c>
      <c r="E269" s="81">
        <v>97681800</v>
      </c>
      <c r="F269" s="81">
        <v>97681800</v>
      </c>
      <c r="G269" s="44">
        <v>97681766</v>
      </c>
      <c r="H269" s="44">
        <f>G269-[1]CHELTUIELI!$G$269</f>
        <v>8214356</v>
      </c>
      <c r="I269" s="33"/>
      <c r="K269" s="33"/>
    </row>
    <row r="270" spans="1:11" ht="16.5" customHeight="1" x14ac:dyDescent="0.3">
      <c r="A270" s="22" t="s">
        <v>443</v>
      </c>
      <c r="B270" s="48" t="s">
        <v>426</v>
      </c>
      <c r="C270" s="80"/>
      <c r="D270" s="81">
        <v>38673810</v>
      </c>
      <c r="E270" s="81">
        <v>38673810</v>
      </c>
      <c r="F270" s="81">
        <v>38673810</v>
      </c>
      <c r="G270" s="44">
        <v>38673802</v>
      </c>
      <c r="H270" s="44">
        <f>G270-[1]CHELTUIELI!$G$270</f>
        <v>4312202</v>
      </c>
      <c r="I270" s="33"/>
      <c r="K270" s="33"/>
    </row>
    <row r="271" spans="1:11" ht="16.5" customHeight="1" x14ac:dyDescent="0.3">
      <c r="A271" s="22"/>
      <c r="B271" s="28" t="s">
        <v>427</v>
      </c>
      <c r="C271" s="80"/>
      <c r="D271" s="81"/>
      <c r="E271" s="81"/>
      <c r="F271" s="81"/>
      <c r="G271" s="44">
        <v>-54517</v>
      </c>
      <c r="H271" s="44">
        <f>G271-[1]CHELTUIELI!$G$271</f>
        <v>0</v>
      </c>
      <c r="I271" s="33"/>
      <c r="K271" s="33"/>
    </row>
    <row r="272" spans="1:11" ht="30" x14ac:dyDescent="0.3">
      <c r="A272" s="22" t="s">
        <v>211</v>
      </c>
      <c r="B272" s="49" t="s">
        <v>195</v>
      </c>
      <c r="C272" s="78">
        <f t="shared" ref="C272" si="101">C277+C273</f>
        <v>0</v>
      </c>
      <c r="D272" s="78">
        <f t="shared" ref="D272:H272" si="102">D277+D273</f>
        <v>0</v>
      </c>
      <c r="E272" s="78">
        <f t="shared" si="102"/>
        <v>0</v>
      </c>
      <c r="F272" s="78">
        <f t="shared" si="102"/>
        <v>0</v>
      </c>
      <c r="G272" s="78">
        <f t="shared" si="102"/>
        <v>0</v>
      </c>
      <c r="H272" s="78">
        <f t="shared" si="102"/>
        <v>0</v>
      </c>
      <c r="I272" s="33"/>
      <c r="K272" s="33"/>
    </row>
    <row r="273" spans="1:11" x14ac:dyDescent="0.3">
      <c r="A273" s="22" t="s">
        <v>445</v>
      </c>
      <c r="B273" s="49" t="s">
        <v>429</v>
      </c>
      <c r="C273" s="78">
        <f t="shared" ref="C273" si="103">C274+C275+C276</f>
        <v>0</v>
      </c>
      <c r="D273" s="78">
        <f t="shared" ref="D273:H273" si="104">D274+D275+D276</f>
        <v>0</v>
      </c>
      <c r="E273" s="78">
        <f t="shared" si="104"/>
        <v>0</v>
      </c>
      <c r="F273" s="78">
        <f t="shared" si="104"/>
        <v>0</v>
      </c>
      <c r="G273" s="78">
        <f t="shared" si="104"/>
        <v>0</v>
      </c>
      <c r="H273" s="78">
        <f t="shared" si="104"/>
        <v>0</v>
      </c>
      <c r="I273" s="33"/>
      <c r="K273" s="33"/>
    </row>
    <row r="274" spans="1:11" x14ac:dyDescent="0.3">
      <c r="A274" s="22" t="s">
        <v>446</v>
      </c>
      <c r="B274" s="49" t="s">
        <v>431</v>
      </c>
      <c r="C274" s="78"/>
      <c r="D274" s="81"/>
      <c r="E274" s="81"/>
      <c r="F274" s="81"/>
      <c r="G274" s="78"/>
      <c r="H274" s="78"/>
      <c r="I274" s="33"/>
      <c r="K274" s="33"/>
    </row>
    <row r="275" spans="1:11" x14ac:dyDescent="0.3">
      <c r="A275" s="22" t="s">
        <v>447</v>
      </c>
      <c r="B275" s="49" t="s">
        <v>433</v>
      </c>
      <c r="C275" s="78"/>
      <c r="D275" s="81"/>
      <c r="E275" s="81"/>
      <c r="F275" s="81"/>
      <c r="G275" s="78"/>
      <c r="H275" s="78"/>
      <c r="I275" s="33"/>
      <c r="K275" s="33"/>
    </row>
    <row r="276" spans="1:11" x14ac:dyDescent="0.3">
      <c r="A276" s="22" t="s">
        <v>448</v>
      </c>
      <c r="B276" s="49" t="s">
        <v>435</v>
      </c>
      <c r="C276" s="78"/>
      <c r="D276" s="81"/>
      <c r="E276" s="81"/>
      <c r="F276" s="81"/>
      <c r="G276" s="78"/>
      <c r="H276" s="78"/>
      <c r="I276" s="33"/>
      <c r="K276" s="33"/>
    </row>
    <row r="277" spans="1:11" x14ac:dyDescent="0.3">
      <c r="A277" s="22" t="s">
        <v>449</v>
      </c>
      <c r="B277" s="49" t="s">
        <v>437</v>
      </c>
      <c r="C277" s="78">
        <f t="shared" ref="C277:H277" si="105">C278+C279+C280</f>
        <v>0</v>
      </c>
      <c r="D277" s="78">
        <f t="shared" si="105"/>
        <v>0</v>
      </c>
      <c r="E277" s="78">
        <f t="shared" si="105"/>
        <v>0</v>
      </c>
      <c r="F277" s="78">
        <f t="shared" si="105"/>
        <v>0</v>
      </c>
      <c r="G277" s="78">
        <f t="shared" si="105"/>
        <v>0</v>
      </c>
      <c r="H277" s="78">
        <f t="shared" si="105"/>
        <v>0</v>
      </c>
      <c r="I277" s="33"/>
      <c r="K277" s="33"/>
    </row>
    <row r="278" spans="1:11" x14ac:dyDescent="0.3">
      <c r="A278" s="22" t="s">
        <v>450</v>
      </c>
      <c r="B278" s="50" t="s">
        <v>439</v>
      </c>
      <c r="C278" s="44"/>
      <c r="D278" s="81"/>
      <c r="E278" s="81"/>
      <c r="F278" s="81"/>
      <c r="G278" s="44"/>
      <c r="H278" s="44"/>
      <c r="I278" s="33"/>
      <c r="K278" s="33"/>
    </row>
    <row r="279" spans="1:11" x14ac:dyDescent="0.3">
      <c r="A279" s="22" t="s">
        <v>452</v>
      </c>
      <c r="B279" s="50" t="s">
        <v>441</v>
      </c>
      <c r="C279" s="44"/>
      <c r="D279" s="81"/>
      <c r="E279" s="81"/>
      <c r="F279" s="81"/>
      <c r="G279" s="44"/>
      <c r="H279" s="44"/>
      <c r="I279" s="33"/>
      <c r="K279" s="33"/>
    </row>
    <row r="280" spans="1:11" x14ac:dyDescent="0.3">
      <c r="A280" s="22" t="s">
        <v>454</v>
      </c>
      <c r="B280" s="50" t="s">
        <v>435</v>
      </c>
      <c r="C280" s="44"/>
      <c r="D280" s="81"/>
      <c r="E280" s="81"/>
      <c r="F280" s="81"/>
      <c r="G280" s="44"/>
      <c r="H280" s="44"/>
      <c r="I280" s="33"/>
      <c r="K280" s="33"/>
    </row>
    <row r="281" spans="1:11" x14ac:dyDescent="0.3">
      <c r="A281" s="22" t="s">
        <v>455</v>
      </c>
      <c r="B281" s="49" t="s">
        <v>444</v>
      </c>
      <c r="C281" s="78">
        <f>C282</f>
        <v>0</v>
      </c>
      <c r="D281" s="78">
        <f t="shared" ref="D281:H282" si="106">D282</f>
        <v>0</v>
      </c>
      <c r="E281" s="78">
        <f t="shared" si="106"/>
        <v>0</v>
      </c>
      <c r="F281" s="78">
        <f t="shared" si="106"/>
        <v>0</v>
      </c>
      <c r="G281" s="78">
        <f t="shared" si="106"/>
        <v>0</v>
      </c>
      <c r="H281" s="78">
        <f t="shared" si="106"/>
        <v>0</v>
      </c>
      <c r="I281" s="33"/>
      <c r="K281" s="33"/>
    </row>
    <row r="282" spans="1:11" x14ac:dyDescent="0.3">
      <c r="A282" s="22" t="s">
        <v>456</v>
      </c>
      <c r="B282" s="49" t="s">
        <v>189</v>
      </c>
      <c r="C282" s="78">
        <f>C283</f>
        <v>0</v>
      </c>
      <c r="D282" s="78">
        <f t="shared" si="106"/>
        <v>0</v>
      </c>
      <c r="E282" s="78">
        <f t="shared" si="106"/>
        <v>0</v>
      </c>
      <c r="F282" s="78">
        <f t="shared" si="106"/>
        <v>0</v>
      </c>
      <c r="G282" s="78">
        <f t="shared" si="106"/>
        <v>0</v>
      </c>
      <c r="H282" s="78">
        <f t="shared" si="106"/>
        <v>0</v>
      </c>
      <c r="I282" s="33"/>
      <c r="K282" s="33"/>
    </row>
    <row r="283" spans="1:11" ht="30" x14ac:dyDescent="0.3">
      <c r="A283" s="22" t="s">
        <v>457</v>
      </c>
      <c r="B283" s="49" t="s">
        <v>195</v>
      </c>
      <c r="C283" s="78">
        <f t="shared" ref="C283" si="107">C286</f>
        <v>0</v>
      </c>
      <c r="D283" s="78">
        <f t="shared" ref="D283:H283" si="108">D286</f>
        <v>0</v>
      </c>
      <c r="E283" s="78">
        <f t="shared" si="108"/>
        <v>0</v>
      </c>
      <c r="F283" s="78">
        <f t="shared" si="108"/>
        <v>0</v>
      </c>
      <c r="G283" s="78">
        <f t="shared" si="108"/>
        <v>0</v>
      </c>
      <c r="H283" s="78">
        <f t="shared" si="108"/>
        <v>0</v>
      </c>
      <c r="I283" s="33"/>
      <c r="K283" s="33"/>
    </row>
    <row r="284" spans="1:11" x14ac:dyDescent="0.3">
      <c r="A284" s="22" t="s">
        <v>458</v>
      </c>
      <c r="B284" s="49" t="s">
        <v>206</v>
      </c>
      <c r="C284" s="78">
        <f t="shared" ref="C284:C289" si="109">C285</f>
        <v>0</v>
      </c>
      <c r="D284" s="78">
        <f t="shared" ref="D284:H286" si="110">D285</f>
        <v>0</v>
      </c>
      <c r="E284" s="78">
        <f t="shared" si="110"/>
        <v>0</v>
      </c>
      <c r="F284" s="78">
        <f t="shared" si="110"/>
        <v>0</v>
      </c>
      <c r="G284" s="78">
        <f t="shared" si="110"/>
        <v>0</v>
      </c>
      <c r="H284" s="78">
        <f t="shared" si="110"/>
        <v>0</v>
      </c>
      <c r="I284" s="33"/>
      <c r="K284" s="33"/>
    </row>
    <row r="285" spans="1:11" x14ac:dyDescent="0.3">
      <c r="A285" s="22" t="s">
        <v>459</v>
      </c>
      <c r="B285" s="49" t="s">
        <v>189</v>
      </c>
      <c r="C285" s="78">
        <f t="shared" si="109"/>
        <v>0</v>
      </c>
      <c r="D285" s="78">
        <f t="shared" si="110"/>
        <v>0</v>
      </c>
      <c r="E285" s="78">
        <f t="shared" si="110"/>
        <v>0</v>
      </c>
      <c r="F285" s="78">
        <f t="shared" si="110"/>
        <v>0</v>
      </c>
      <c r="G285" s="78">
        <f t="shared" si="110"/>
        <v>0</v>
      </c>
      <c r="H285" s="78">
        <f t="shared" si="110"/>
        <v>0</v>
      </c>
      <c r="I285" s="33"/>
      <c r="K285" s="33"/>
    </row>
    <row r="286" spans="1:11" ht="30" x14ac:dyDescent="0.3">
      <c r="A286" s="22" t="s">
        <v>460</v>
      </c>
      <c r="B286" s="50" t="s">
        <v>195</v>
      </c>
      <c r="C286" s="78">
        <f t="shared" si="109"/>
        <v>0</v>
      </c>
      <c r="D286" s="78">
        <f t="shared" si="110"/>
        <v>0</v>
      </c>
      <c r="E286" s="78">
        <f t="shared" si="110"/>
        <v>0</v>
      </c>
      <c r="F286" s="78">
        <f t="shared" si="110"/>
        <v>0</v>
      </c>
      <c r="G286" s="78">
        <f t="shared" si="110"/>
        <v>0</v>
      </c>
      <c r="H286" s="78">
        <f t="shared" si="110"/>
        <v>0</v>
      </c>
      <c r="I286" s="33"/>
      <c r="K286" s="33"/>
    </row>
    <row r="287" spans="1:11" x14ac:dyDescent="0.3">
      <c r="A287" s="22" t="s">
        <v>461</v>
      </c>
      <c r="B287" s="49" t="s">
        <v>437</v>
      </c>
      <c r="C287" s="78">
        <f t="shared" si="109"/>
        <v>0</v>
      </c>
      <c r="D287" s="78">
        <f t="shared" ref="D287:H289" si="111">D288</f>
        <v>0</v>
      </c>
      <c r="E287" s="78">
        <f t="shared" si="111"/>
        <v>0</v>
      </c>
      <c r="F287" s="78">
        <f t="shared" si="111"/>
        <v>0</v>
      </c>
      <c r="G287" s="78">
        <f t="shared" si="111"/>
        <v>0</v>
      </c>
      <c r="H287" s="78">
        <f t="shared" si="111"/>
        <v>0</v>
      </c>
      <c r="I287" s="33"/>
      <c r="K287" s="33"/>
    </row>
    <row r="288" spans="1:11" x14ac:dyDescent="0.3">
      <c r="A288" s="22" t="s">
        <v>462</v>
      </c>
      <c r="B288" s="49" t="s">
        <v>441</v>
      </c>
      <c r="C288" s="78">
        <f t="shared" si="109"/>
        <v>0</v>
      </c>
      <c r="D288" s="78">
        <f t="shared" si="111"/>
        <v>0</v>
      </c>
      <c r="E288" s="78">
        <f t="shared" si="111"/>
        <v>0</v>
      </c>
      <c r="F288" s="78">
        <f t="shared" si="111"/>
        <v>0</v>
      </c>
      <c r="G288" s="78">
        <f t="shared" si="111"/>
        <v>0</v>
      </c>
      <c r="H288" s="78">
        <f t="shared" si="111"/>
        <v>0</v>
      </c>
      <c r="I288" s="33"/>
      <c r="K288" s="33"/>
    </row>
    <row r="289" spans="1:11" x14ac:dyDescent="0.3">
      <c r="A289" s="22" t="s">
        <v>463</v>
      </c>
      <c r="B289" s="49" t="s">
        <v>451</v>
      </c>
      <c r="C289" s="78">
        <f t="shared" si="109"/>
        <v>0</v>
      </c>
      <c r="D289" s="78">
        <f t="shared" si="111"/>
        <v>0</v>
      </c>
      <c r="E289" s="78">
        <f t="shared" si="111"/>
        <v>0</v>
      </c>
      <c r="F289" s="78">
        <f t="shared" si="111"/>
        <v>0</v>
      </c>
      <c r="G289" s="78">
        <f t="shared" si="111"/>
        <v>0</v>
      </c>
      <c r="H289" s="78">
        <f t="shared" si="111"/>
        <v>0</v>
      </c>
      <c r="I289" s="33"/>
      <c r="K289" s="33"/>
    </row>
    <row r="290" spans="1:11" x14ac:dyDescent="0.3">
      <c r="A290" s="22" t="s">
        <v>464</v>
      </c>
      <c r="B290" s="50" t="s">
        <v>453</v>
      </c>
      <c r="C290" s="44"/>
      <c r="D290" s="81"/>
      <c r="E290" s="81"/>
      <c r="F290" s="81"/>
      <c r="G290" s="44"/>
      <c r="H290" s="44"/>
    </row>
    <row r="293" spans="1:11" x14ac:dyDescent="0.3">
      <c r="B293" s="4" t="s">
        <v>518</v>
      </c>
      <c r="D293" s="4" t="s">
        <v>520</v>
      </c>
      <c r="F293" s="6"/>
      <c r="G293" s="6" t="s">
        <v>522</v>
      </c>
      <c r="H293" s="6"/>
    </row>
    <row r="294" spans="1:11" x14ac:dyDescent="0.3">
      <c r="B294" s="4" t="s">
        <v>519</v>
      </c>
      <c r="D294" s="4" t="s">
        <v>521</v>
      </c>
      <c r="F294" s="6"/>
      <c r="G294" s="6" t="s">
        <v>523</v>
      </c>
      <c r="H294" s="6"/>
    </row>
    <row r="295" spans="1:11" x14ac:dyDescent="0.3">
      <c r="G295" s="4" t="s">
        <v>524</v>
      </c>
    </row>
    <row r="297" spans="1:11" x14ac:dyDescent="0.3">
      <c r="G297" s="6"/>
    </row>
    <row r="298" spans="1:11" x14ac:dyDescent="0.3">
      <c r="F298" s="6"/>
      <c r="G298" s="6"/>
    </row>
    <row r="299" spans="1:11" x14ac:dyDescent="0.3">
      <c r="E299" s="6">
        <f>G7-VENITURI!F7</f>
        <v>416938330.82000005</v>
      </c>
      <c r="F299" s="6"/>
      <c r="G299" s="6"/>
    </row>
    <row r="300" spans="1:11" x14ac:dyDescent="0.3">
      <c r="E300" s="6"/>
    </row>
    <row r="301" spans="1:11" x14ac:dyDescent="0.3">
      <c r="E301" s="6">
        <f>E299+E300</f>
        <v>416938330.82000005</v>
      </c>
    </row>
  </sheetData>
  <printOptions horizontalCentered="1"/>
  <pageMargins left="0.75" right="0.75" top="0.21" bottom="0.18" header="0.17" footer="0.17"/>
  <pageSetup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2022-12-19T12:55:52Z</cp:lastPrinted>
  <dcterms:created xsi:type="dcterms:W3CDTF">2020-08-07T11:14:11Z</dcterms:created>
  <dcterms:modified xsi:type="dcterms:W3CDTF">2023-01-31T11:19:07Z</dcterms:modified>
</cp:coreProperties>
</file>